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770" yWindow="-90" windowWidth="10860" windowHeight="9390"/>
  </bookViews>
  <sheets>
    <sheet name="FORMATO SNIP 04" sheetId="26" r:id="rId1"/>
    <sheet name="Arboles" sheetId="25" r:id="rId2"/>
    <sheet name="Pob. y Demanda" sheetId="29" r:id="rId3"/>
    <sheet name="Brecha" sheetId="3" r:id="rId4"/>
    <sheet name="Presupuesto Pre-Operativo 1" sheetId="21" r:id="rId5"/>
    <sheet name="Oper y Mant sin PY" sheetId="19" r:id="rId6"/>
    <sheet name="Oper y Mant con PY" sheetId="4" r:id="rId7"/>
    <sheet name="Costos Incrementales" sheetId="20" r:id="rId8"/>
    <sheet name="CE" sheetId="7" r:id="rId9"/>
    <sheet name="Sensibilidad Alt 1" sheetId="23" r:id="rId10"/>
    <sheet name="Sensibilidad Alt 2" sheetId="24" r:id="rId11"/>
    <sheet name="Horizonte de Evaluación" sheetId="27" r:id="rId12"/>
    <sheet name="Anexos" sheetId="28" r:id="rId13"/>
  </sheets>
  <externalReferences>
    <externalReference r:id="rId14"/>
  </externalReferences>
  <definedNames>
    <definedName name="_xlnm.Print_Area" localSheetId="0">'FORMATO SNIP 04'!$B$2:$J$340</definedName>
  </definedNames>
  <calcPr calcId="125725"/>
</workbook>
</file>

<file path=xl/calcChain.xml><?xml version="1.0" encoding="utf-8"?>
<calcChain xmlns="http://schemas.openxmlformats.org/spreadsheetml/2006/main">
  <c r="G280" i="26"/>
  <c r="G281"/>
  <c r="G279"/>
  <c r="H279" s="1"/>
  <c r="N22" i="4"/>
  <c r="M22"/>
  <c r="L22"/>
  <c r="K22"/>
  <c r="J22"/>
  <c r="I22"/>
  <c r="H22"/>
  <c r="G22"/>
  <c r="F22"/>
  <c r="E22"/>
  <c r="N21"/>
  <c r="M21"/>
  <c r="L21"/>
  <c r="K21"/>
  <c r="J21"/>
  <c r="I21"/>
  <c r="H21"/>
  <c r="G21"/>
  <c r="F21"/>
  <c r="E21"/>
  <c r="U60" i="29"/>
  <c r="T60"/>
  <c r="T57"/>
  <c r="U61" s="1"/>
  <c r="H14" i="21"/>
  <c r="F16"/>
  <c r="F17"/>
  <c r="F18"/>
  <c r="E16"/>
  <c r="E17"/>
  <c r="E18"/>
  <c r="F23" i="28"/>
  <c r="H24"/>
  <c r="F13"/>
  <c r="F14"/>
  <c r="F15"/>
  <c r="H218" i="26"/>
  <c r="H278"/>
  <c r="H280"/>
  <c r="H281"/>
  <c r="B273"/>
  <c r="B281" s="1"/>
  <c r="B272"/>
  <c r="B280" s="1"/>
  <c r="B271"/>
  <c r="B279" s="1"/>
  <c r="H270"/>
  <c r="H271"/>
  <c r="H272"/>
  <c r="H273"/>
  <c r="G32" i="4"/>
  <c r="G43"/>
  <c r="E5" i="19"/>
  <c r="U59" i="29" l="1"/>
  <c r="G192" i="26"/>
  <c r="G191"/>
  <c r="G190"/>
  <c r="H189"/>
  <c r="F183"/>
  <c r="F182"/>
  <c r="B165"/>
  <c r="B164"/>
  <c r="F12" i="4"/>
  <c r="G12"/>
  <c r="H12"/>
  <c r="I12"/>
  <c r="J12"/>
  <c r="K12"/>
  <c r="L12"/>
  <c r="M12"/>
  <c r="N12"/>
  <c r="E12"/>
  <c r="F11"/>
  <c r="G11"/>
  <c r="H11"/>
  <c r="I11"/>
  <c r="J11"/>
  <c r="K11"/>
  <c r="L11"/>
  <c r="M11"/>
  <c r="N11"/>
  <c r="E11"/>
  <c r="F10"/>
  <c r="G10"/>
  <c r="H10"/>
  <c r="I10"/>
  <c r="J10"/>
  <c r="K10"/>
  <c r="L10"/>
  <c r="M10"/>
  <c r="N10"/>
  <c r="E10"/>
  <c r="F27" i="21"/>
  <c r="E29"/>
  <c r="E27"/>
  <c r="D29"/>
  <c r="G183" i="26" s="1"/>
  <c r="D27" i="21"/>
  <c r="G182" i="26" s="1"/>
  <c r="D21" i="21"/>
  <c r="D22"/>
  <c r="D20"/>
  <c r="D16"/>
  <c r="D15"/>
  <c r="E22"/>
  <c r="E21"/>
  <c r="E20"/>
  <c r="E15"/>
  <c r="T61" i="29"/>
  <c r="O52"/>
  <c r="O41" s="1"/>
  <c r="J52"/>
  <c r="J41" s="1"/>
  <c r="E31"/>
  <c r="F26" s="1"/>
  <c r="D31"/>
  <c r="J37" s="1"/>
  <c r="T54" s="1"/>
  <c r="C31"/>
  <c r="O37" s="1"/>
  <c r="L29"/>
  <c r="F29"/>
  <c r="F6"/>
  <c r="F7" s="1"/>
  <c r="U62" l="1"/>
  <c r="Y75"/>
  <c r="Y76" s="1"/>
  <c r="Y95"/>
  <c r="Y96" s="1"/>
  <c r="Y97" s="1"/>
  <c r="Y98" s="1"/>
  <c r="Y99" s="1"/>
  <c r="Y100" s="1"/>
  <c r="Y101" s="1"/>
  <c r="Y102" s="1"/>
  <c r="Y103" s="1"/>
  <c r="Y104" s="1"/>
  <c r="Y105" s="1"/>
  <c r="F13"/>
  <c r="F15" i="21"/>
  <c r="F21" i="29"/>
  <c r="F17"/>
  <c r="F25"/>
  <c r="T59"/>
  <c r="X95" s="1"/>
  <c r="X96" s="1"/>
  <c r="X97" s="1"/>
  <c r="X98" s="1"/>
  <c r="X99" s="1"/>
  <c r="X100" s="1"/>
  <c r="X101" s="1"/>
  <c r="X102" s="1"/>
  <c r="X103" s="1"/>
  <c r="X104" s="1"/>
  <c r="X105" s="1"/>
  <c r="F16"/>
  <c r="F20"/>
  <c r="F24"/>
  <c r="F28"/>
  <c r="F15"/>
  <c r="F19"/>
  <c r="F23"/>
  <c r="F27"/>
  <c r="F14"/>
  <c r="F18"/>
  <c r="F22"/>
  <c r="Y77" l="1"/>
  <c r="G33" i="4"/>
  <c r="E44"/>
  <c r="E33"/>
  <c r="T62" i="29"/>
  <c r="F31"/>
  <c r="Y78" l="1"/>
  <c r="F165" i="26"/>
  <c r="Y79" i="29" l="1"/>
  <c r="G165" i="26"/>
  <c r="F41" i="28"/>
  <c r="J21" s="1"/>
  <c r="J27" i="21" s="1"/>
  <c r="F40" i="28"/>
  <c r="H21"/>
  <c r="F19"/>
  <c r="F18"/>
  <c r="F17"/>
  <c r="F12"/>
  <c r="H11" s="1"/>
  <c r="H220" i="26"/>
  <c r="H219"/>
  <c r="H27" i="21"/>
  <c r="H182" i="26" s="1"/>
  <c r="I182" s="1"/>
  <c r="F191" s="1"/>
  <c r="H191" s="1"/>
  <c r="F20" i="21"/>
  <c r="F21"/>
  <c r="F22"/>
  <c r="C50" i="24"/>
  <c r="D50" s="1"/>
  <c r="C49"/>
  <c r="C48"/>
  <c r="D48" s="1"/>
  <c r="C47"/>
  <c r="D47" s="1"/>
  <c r="C46"/>
  <c r="D46" s="1"/>
  <c r="C45"/>
  <c r="D45" s="1"/>
  <c r="C44"/>
  <c r="D44" s="1"/>
  <c r="D43"/>
  <c r="D44" i="23"/>
  <c r="C45"/>
  <c r="D45" s="1"/>
  <c r="C46"/>
  <c r="D46" s="1"/>
  <c r="C47"/>
  <c r="D47" s="1"/>
  <c r="C48"/>
  <c r="D48" s="1"/>
  <c r="C49"/>
  <c r="C50"/>
  <c r="D50" s="1"/>
  <c r="C51"/>
  <c r="F45" i="4"/>
  <c r="F44"/>
  <c r="F43"/>
  <c r="F33"/>
  <c r="F34"/>
  <c r="G34" s="1"/>
  <c r="F32"/>
  <c r="G35" s="1"/>
  <c r="M58" s="1"/>
  <c r="M209" i="26" s="1"/>
  <c r="E10" i="19"/>
  <c r="E12"/>
  <c r="D200" i="26" s="1"/>
  <c r="E200" s="1"/>
  <c r="F200" s="1"/>
  <c r="G200" s="1"/>
  <c r="H200" s="1"/>
  <c r="I200" s="1"/>
  <c r="J200" s="1"/>
  <c r="K200" s="1"/>
  <c r="L200" s="1"/>
  <c r="M200" s="1"/>
  <c r="F46" i="4"/>
  <c r="F47" s="1"/>
  <c r="D86" s="1"/>
  <c r="E86" s="1"/>
  <c r="F86" s="1"/>
  <c r="G86" s="1"/>
  <c r="I86" s="1"/>
  <c r="J86" s="1"/>
  <c r="K86" s="1"/>
  <c r="L86" s="1"/>
  <c r="L13"/>
  <c r="J13"/>
  <c r="D49" i="24"/>
  <c r="Y80" i="29" l="1"/>
  <c r="H165" i="26"/>
  <c r="H222"/>
  <c r="J14" i="4"/>
  <c r="J15" s="1"/>
  <c r="M13"/>
  <c r="D198" i="26"/>
  <c r="G10" i="19"/>
  <c r="D199" i="26"/>
  <c r="E199" s="1"/>
  <c r="F199" s="1"/>
  <c r="G199" s="1"/>
  <c r="H199" s="1"/>
  <c r="I199" s="1"/>
  <c r="J199" s="1"/>
  <c r="K199" s="1"/>
  <c r="L199" s="1"/>
  <c r="M199" s="1"/>
  <c r="G12" i="19"/>
  <c r="H13" i="4"/>
  <c r="E13"/>
  <c r="E14" s="1"/>
  <c r="E15" s="1"/>
  <c r="F13"/>
  <c r="N13"/>
  <c r="K56"/>
  <c r="K207" i="26" s="1"/>
  <c r="L14" i="4"/>
  <c r="L15" s="1"/>
  <c r="C26" i="20"/>
  <c r="G44" i="4"/>
  <c r="G46" s="1"/>
  <c r="H78" s="1"/>
  <c r="F35"/>
  <c r="D58" s="1"/>
  <c r="H223" i="26"/>
  <c r="G36" i="4"/>
  <c r="M66" s="1"/>
  <c r="H58"/>
  <c r="H209" i="26" s="1"/>
  <c r="H19" i="21"/>
  <c r="H181" i="26" s="1"/>
  <c r="I181" s="1"/>
  <c r="F190" s="1"/>
  <c r="H190" s="1"/>
  <c r="C52" i="23"/>
  <c r="F53" s="1"/>
  <c r="D51"/>
  <c r="D49"/>
  <c r="D51" i="24"/>
  <c r="H16" i="28"/>
  <c r="H20" s="1"/>
  <c r="D78" i="4"/>
  <c r="E78" s="1"/>
  <c r="F78" s="1"/>
  <c r="G78" s="1"/>
  <c r="I78" s="1"/>
  <c r="J78" s="1"/>
  <c r="K78" s="1"/>
  <c r="L78" s="1"/>
  <c r="D56"/>
  <c r="D207" i="26" s="1"/>
  <c r="D76" i="4"/>
  <c r="G5" i="19"/>
  <c r="G13" i="4"/>
  <c r="E16" i="19"/>
  <c r="I13" i="4"/>
  <c r="C51" i="24"/>
  <c r="F52" s="1"/>
  <c r="K13" i="4"/>
  <c r="Y81" i="29" l="1"/>
  <c r="I165" i="26"/>
  <c r="D52" i="23"/>
  <c r="F14" i="4"/>
  <c r="F15" s="1"/>
  <c r="J56"/>
  <c r="J207" i="26" s="1"/>
  <c r="K14" i="4"/>
  <c r="K15" s="1"/>
  <c r="D8" i="20"/>
  <c r="E8" s="1"/>
  <c r="F8" s="1"/>
  <c r="G8" s="1"/>
  <c r="H8" s="1"/>
  <c r="I8" s="1"/>
  <c r="J8" s="1"/>
  <c r="K8" s="1"/>
  <c r="L8" s="1"/>
  <c r="M8" s="1"/>
  <c r="D28"/>
  <c r="E28" s="1"/>
  <c r="F28" s="1"/>
  <c r="G28" s="1"/>
  <c r="H28" s="1"/>
  <c r="I28" s="1"/>
  <c r="J28" s="1"/>
  <c r="K28" s="1"/>
  <c r="L28" s="1"/>
  <c r="M28" s="1"/>
  <c r="F56" i="4"/>
  <c r="F207" i="26" s="1"/>
  <c r="G14" i="4"/>
  <c r="G15" s="1"/>
  <c r="N14"/>
  <c r="N15" s="1"/>
  <c r="M14"/>
  <c r="M15" s="1"/>
  <c r="I14"/>
  <c r="I15" s="1"/>
  <c r="G56"/>
  <c r="G207" i="26" s="1"/>
  <c r="H14" i="4"/>
  <c r="H15" s="1"/>
  <c r="E198" i="26"/>
  <c r="D201"/>
  <c r="I56" i="4"/>
  <c r="I207" i="26" s="1"/>
  <c r="G47" i="4"/>
  <c r="H86" s="1"/>
  <c r="D35" i="28"/>
  <c r="F35" s="1"/>
  <c r="F36" s="1"/>
  <c r="J11" s="1"/>
  <c r="M78" i="4"/>
  <c r="H66"/>
  <c r="E58"/>
  <c r="D209" i="26"/>
  <c r="C35" i="20"/>
  <c r="C29"/>
  <c r="F36" i="4"/>
  <c r="H24" i="21"/>
  <c r="E76" i="4"/>
  <c r="G16" i="19"/>
  <c r="D202" i="26" s="1"/>
  <c r="E202" s="1"/>
  <c r="F202" s="1"/>
  <c r="G202" s="1"/>
  <c r="H202" s="1"/>
  <c r="I202" s="1"/>
  <c r="J202" s="1"/>
  <c r="K202" s="1"/>
  <c r="L202" s="1"/>
  <c r="M202" s="1"/>
  <c r="Y82" i="29" l="1"/>
  <c r="J165" i="26"/>
  <c r="J14" i="21"/>
  <c r="J20" i="28"/>
  <c r="D66" i="4"/>
  <c r="E66" s="1"/>
  <c r="F66" s="1"/>
  <c r="G66" s="1"/>
  <c r="I66" s="1"/>
  <c r="J66" s="1"/>
  <c r="K66" s="1"/>
  <c r="L66" s="1"/>
  <c r="M86"/>
  <c r="L56"/>
  <c r="L207" i="26" s="1"/>
  <c r="F198"/>
  <c r="E201"/>
  <c r="H56" i="4"/>
  <c r="M56"/>
  <c r="E56"/>
  <c r="E207" i="26" s="1"/>
  <c r="F29" i="21"/>
  <c r="H183" i="26" s="1"/>
  <c r="I183" s="1"/>
  <c r="F192" s="1"/>
  <c r="H192" s="1"/>
  <c r="F58" i="4"/>
  <c r="E209" i="26"/>
  <c r="D31" i="7"/>
  <c r="C38" i="20"/>
  <c r="D17"/>
  <c r="E7" i="7" s="1"/>
  <c r="D37" i="20"/>
  <c r="D84" i="4"/>
  <c r="D64"/>
  <c r="M64"/>
  <c r="M84"/>
  <c r="G64"/>
  <c r="G84"/>
  <c r="L84"/>
  <c r="L64"/>
  <c r="F64"/>
  <c r="F84"/>
  <c r="J64"/>
  <c r="J84"/>
  <c r="E17" i="20"/>
  <c r="F76" i="4"/>
  <c r="H64"/>
  <c r="H84"/>
  <c r="K84"/>
  <c r="K64"/>
  <c r="F42" i="28"/>
  <c r="I84" i="4"/>
  <c r="I64"/>
  <c r="E84"/>
  <c r="E64"/>
  <c r="Y83" i="29" l="1"/>
  <c r="K165" i="26"/>
  <c r="H23" i="28"/>
  <c r="H26"/>
  <c r="I184" i="26"/>
  <c r="H29" i="21"/>
  <c r="H31" s="1"/>
  <c r="H33" s="1"/>
  <c r="C6" i="20" s="1"/>
  <c r="C9" s="1"/>
  <c r="F17"/>
  <c r="F7" i="7"/>
  <c r="M207" i="26"/>
  <c r="E37" i="20"/>
  <c r="E33" i="7"/>
  <c r="H207" i="26"/>
  <c r="G198"/>
  <c r="F201"/>
  <c r="H193"/>
  <c r="F193"/>
  <c r="F209"/>
  <c r="I58" i="4"/>
  <c r="G58"/>
  <c r="D34" i="7"/>
  <c r="C40" s="1"/>
  <c r="C31"/>
  <c r="J23" i="28"/>
  <c r="F43"/>
  <c r="F45" s="1"/>
  <c r="G76" i="4"/>
  <c r="Y84" i="29" l="1"/>
  <c r="L165" i="26"/>
  <c r="H198"/>
  <c r="G201"/>
  <c r="F37" i="20"/>
  <c r="F33" i="7"/>
  <c r="G17" i="20"/>
  <c r="G7" i="7"/>
  <c r="J24" i="21"/>
  <c r="J58" i="4"/>
  <c r="I209" i="26"/>
  <c r="G209"/>
  <c r="J24" i="28"/>
  <c r="J29" i="21"/>
  <c r="J31" s="1"/>
  <c r="H76" i="4"/>
  <c r="Y85" i="29" l="1"/>
  <c r="M165" i="26"/>
  <c r="J26" i="28"/>
  <c r="J33" i="21"/>
  <c r="C15" i="20" s="1"/>
  <c r="D5" i="7" s="1"/>
  <c r="D8" s="1"/>
  <c r="C17" s="1"/>
  <c r="H17" i="20"/>
  <c r="H7" i="7"/>
  <c r="I198" i="26"/>
  <c r="H201"/>
  <c r="G37" i="20"/>
  <c r="G33" i="7"/>
  <c r="K58" i="4"/>
  <c r="J209" i="26"/>
  <c r="D5" i="24"/>
  <c r="L5" s="1"/>
  <c r="I76" i="4"/>
  <c r="N165" i="26" l="1"/>
  <c r="C18" i="20"/>
  <c r="I17"/>
  <c r="I7" i="7"/>
  <c r="H37" i="20"/>
  <c r="H33" i="7"/>
  <c r="J198" i="26"/>
  <c r="I201"/>
  <c r="L58" i="4"/>
  <c r="K209" i="26"/>
  <c r="C5" i="7"/>
  <c r="J76" i="4"/>
  <c r="O165" i="26" l="1"/>
  <c r="J17" i="20"/>
  <c r="J7" i="7"/>
  <c r="I37" i="20"/>
  <c r="I33" i="7"/>
  <c r="J201" i="26"/>
  <c r="K198"/>
  <c r="L209"/>
  <c r="K76" i="4"/>
  <c r="K17" i="20" l="1"/>
  <c r="K7" i="7"/>
  <c r="L198" i="26"/>
  <c r="K201"/>
  <c r="J37" i="20"/>
  <c r="J33" i="7"/>
  <c r="D5" i="23"/>
  <c r="L76" i="4"/>
  <c r="L17" i="20" l="1"/>
  <c r="L7" i="7"/>
  <c r="K37" i="20"/>
  <c r="K33" i="7"/>
  <c r="M198" i="26"/>
  <c r="M201" s="1"/>
  <c r="L201"/>
  <c r="L5" i="23"/>
  <c r="M76" i="4"/>
  <c r="M17" i="20" l="1"/>
  <c r="M7" i="7"/>
  <c r="L37" i="20"/>
  <c r="L33" i="7"/>
  <c r="N7" l="1"/>
  <c r="M37" i="20"/>
  <c r="M33" i="7"/>
  <c r="N33" l="1"/>
  <c r="D4" i="3"/>
  <c r="F4" s="1"/>
  <c r="F164" i="26" l="1"/>
  <c r="G164" l="1"/>
  <c r="E23" i="4"/>
  <c r="E25" s="1"/>
  <c r="E24"/>
  <c r="F213" i="26"/>
  <c r="D5" i="3"/>
  <c r="F5" s="1"/>
  <c r="D6"/>
  <c r="F6" s="1"/>
  <c r="H164" i="26" l="1"/>
  <c r="D57" i="4"/>
  <c r="D77"/>
  <c r="D79" s="1"/>
  <c r="D27" i="20" s="1"/>
  <c r="D29" s="1"/>
  <c r="E26" i="4"/>
  <c r="F23"/>
  <c r="F24"/>
  <c r="D8" i="3" l="1"/>
  <c r="F8" s="1"/>
  <c r="I164" i="26"/>
  <c r="D208"/>
  <c r="D210" s="1"/>
  <c r="D59" i="4"/>
  <c r="D7" i="20" s="1"/>
  <c r="D9" s="1"/>
  <c r="D7" i="3"/>
  <c r="F7" s="1"/>
  <c r="G23" i="4"/>
  <c r="G24"/>
  <c r="D85"/>
  <c r="D87" s="1"/>
  <c r="D36" i="20" s="1"/>
  <c r="D65" i="4"/>
  <c r="D67" s="1"/>
  <c r="F25"/>
  <c r="H24" l="1"/>
  <c r="H25" s="1"/>
  <c r="G57" s="1"/>
  <c r="D9" i="3"/>
  <c r="F9" s="1"/>
  <c r="J164" i="26"/>
  <c r="E32" i="7"/>
  <c r="D38" i="20"/>
  <c r="D211" i="26"/>
  <c r="D16" i="20"/>
  <c r="E77" i="4"/>
  <c r="E79" s="1"/>
  <c r="E27" i="20" s="1"/>
  <c r="E29" s="1"/>
  <c r="F26" i="4"/>
  <c r="E57"/>
  <c r="G25"/>
  <c r="I24" l="1"/>
  <c r="I25" s="1"/>
  <c r="I26" s="1"/>
  <c r="G77"/>
  <c r="G79" s="1"/>
  <c r="G27" i="20" s="1"/>
  <c r="G29" s="1"/>
  <c r="H26" i="4"/>
  <c r="G85" s="1"/>
  <c r="G87" s="1"/>
  <c r="G36" i="20" s="1"/>
  <c r="K164" i="26"/>
  <c r="D18" i="20"/>
  <c r="E6" i="7"/>
  <c r="E85" i="4"/>
  <c r="E87" s="1"/>
  <c r="E36" i="20" s="1"/>
  <c r="E65" i="4"/>
  <c r="E67" s="1"/>
  <c r="G208" i="26"/>
  <c r="G210" s="1"/>
  <c r="G59" i="4"/>
  <c r="G7" i="20" s="1"/>
  <c r="G9" s="1"/>
  <c r="F77" i="4"/>
  <c r="F79" s="1"/>
  <c r="F27" i="20" s="1"/>
  <c r="F29" s="1"/>
  <c r="G26" i="4"/>
  <c r="F57"/>
  <c r="D10" i="3"/>
  <c r="F10" s="1"/>
  <c r="J24" i="4"/>
  <c r="J25" s="1"/>
  <c r="E208" i="26"/>
  <c r="E210" s="1"/>
  <c r="E59" i="4"/>
  <c r="E7" i="20" s="1"/>
  <c r="E9" s="1"/>
  <c r="E34" i="7"/>
  <c r="H77" i="4" l="1"/>
  <c r="H79" s="1"/>
  <c r="H27" i="20" s="1"/>
  <c r="H29" s="1"/>
  <c r="H57" i="4"/>
  <c r="H208" i="26" s="1"/>
  <c r="H210" s="1"/>
  <c r="G65" i="4"/>
  <c r="G67" s="1"/>
  <c r="G16" i="20" s="1"/>
  <c r="L164" i="26"/>
  <c r="I77" i="4"/>
  <c r="I79" s="1"/>
  <c r="I27" i="20" s="1"/>
  <c r="I29" s="1"/>
  <c r="I57" i="4"/>
  <c r="J26"/>
  <c r="F32" i="7"/>
  <c r="E38" i="20"/>
  <c r="F65" i="4"/>
  <c r="F67" s="1"/>
  <c r="F85"/>
  <c r="F87" s="1"/>
  <c r="F36" i="20" s="1"/>
  <c r="E211" i="26"/>
  <c r="E16" i="20"/>
  <c r="E8" i="7"/>
  <c r="F208" i="26"/>
  <c r="F210" s="1"/>
  <c r="F59" i="4"/>
  <c r="F7" i="20" s="1"/>
  <c r="F9" s="1"/>
  <c r="D11" i="3"/>
  <c r="F11" s="1"/>
  <c r="K24" i="4"/>
  <c r="K25" s="1"/>
  <c r="H65"/>
  <c r="H67" s="1"/>
  <c r="H85"/>
  <c r="H87" s="1"/>
  <c r="H36" i="20" s="1"/>
  <c r="H32" i="7"/>
  <c r="H34" s="1"/>
  <c r="G38" i="20"/>
  <c r="H59" i="4" l="1"/>
  <c r="H7" i="20" s="1"/>
  <c r="H9" s="1"/>
  <c r="G211" i="26"/>
  <c r="L24" i="4"/>
  <c r="L25" s="1"/>
  <c r="M164" i="26"/>
  <c r="F6" i="7"/>
  <c r="E18" i="20"/>
  <c r="K26" i="4"/>
  <c r="J77"/>
  <c r="J79" s="1"/>
  <c r="J27" i="20" s="1"/>
  <c r="J29" s="1"/>
  <c r="J57" i="4"/>
  <c r="D12" i="3"/>
  <c r="H211" i="26"/>
  <c r="H16" i="20"/>
  <c r="F211" i="26"/>
  <c r="F16" i="20"/>
  <c r="I208" i="26"/>
  <c r="I210" s="1"/>
  <c r="I59" i="4"/>
  <c r="I7" i="20" s="1"/>
  <c r="I9" s="1"/>
  <c r="I32" i="7"/>
  <c r="I34" s="1"/>
  <c r="H38" i="20"/>
  <c r="G18"/>
  <c r="H6" i="7"/>
  <c r="H8" s="1"/>
  <c r="G32"/>
  <c r="G34" s="1"/>
  <c r="F38" i="20"/>
  <c r="I85" i="4"/>
  <c r="I87" s="1"/>
  <c r="I36" i="20" s="1"/>
  <c r="I65" i="4"/>
  <c r="I67" s="1"/>
  <c r="F34" i="7"/>
  <c r="F12" i="3"/>
  <c r="D13" l="1"/>
  <c r="F13" s="1"/>
  <c r="N164" i="26"/>
  <c r="G6" i="7"/>
  <c r="G8" s="1"/>
  <c r="F18" i="20"/>
  <c r="I6" i="7"/>
  <c r="I8" s="1"/>
  <c r="H18" i="20"/>
  <c r="J208" i="26"/>
  <c r="J210" s="1"/>
  <c r="J59" i="4"/>
  <c r="J7" i="20" s="1"/>
  <c r="J9" s="1"/>
  <c r="F8" i="7"/>
  <c r="K77" i="4"/>
  <c r="K79" s="1"/>
  <c r="K27" i="20" s="1"/>
  <c r="K29" s="1"/>
  <c r="L26" i="4"/>
  <c r="K57"/>
  <c r="J65"/>
  <c r="J67" s="1"/>
  <c r="J85"/>
  <c r="J87" s="1"/>
  <c r="J36" i="20" s="1"/>
  <c r="J32" i="7"/>
  <c r="I38" i="20"/>
  <c r="I211" i="26"/>
  <c r="I16" i="20"/>
  <c r="N24" i="4"/>
  <c r="M24" l="1"/>
  <c r="M25" s="1"/>
  <c r="L77" s="1"/>
  <c r="L79" s="1"/>
  <c r="L27" i="20" s="1"/>
  <c r="L29" s="1"/>
  <c r="N25" i="4"/>
  <c r="O164" i="26"/>
  <c r="K208"/>
  <c r="K210" s="1"/>
  <c r="K59" i="4"/>
  <c r="K7" i="20" s="1"/>
  <c r="K9" s="1"/>
  <c r="J6" i="7"/>
  <c r="J8" s="1"/>
  <c r="I18" i="20"/>
  <c r="K32" i="7"/>
  <c r="K34" s="1"/>
  <c r="J38" i="20"/>
  <c r="J211" i="26"/>
  <c r="J16" i="20"/>
  <c r="J34" i="7"/>
  <c r="K65" i="4"/>
  <c r="K67" s="1"/>
  <c r="K85"/>
  <c r="K87" s="1"/>
  <c r="K36" i="20" s="1"/>
  <c r="Y87" i="29"/>
  <c r="Y88" s="1"/>
  <c r="D14" i="3"/>
  <c r="M26" i="4" l="1"/>
  <c r="L85" s="1"/>
  <c r="L87" s="1"/>
  <c r="L36" i="20" s="1"/>
  <c r="L57" i="4"/>
  <c r="L208" i="26" s="1"/>
  <c r="L210" s="1"/>
  <c r="M77" i="4"/>
  <c r="M79" s="1"/>
  <c r="M27" i="20" s="1"/>
  <c r="M29" s="1"/>
  <c r="M57" i="4"/>
  <c r="M59" s="1"/>
  <c r="M7" i="20" s="1"/>
  <c r="M9" s="1"/>
  <c r="N26" i="4"/>
  <c r="M65" s="1"/>
  <c r="M67" s="1"/>
  <c r="L32" i="7"/>
  <c r="K38" i="20"/>
  <c r="K6" i="7"/>
  <c r="J18" i="20"/>
  <c r="C10" i="7"/>
  <c r="E261" i="26"/>
  <c r="C36" i="7"/>
  <c r="J110" i="26"/>
  <c r="F14" i="3"/>
  <c r="F15" s="1"/>
  <c r="F16" s="1"/>
  <c r="D15"/>
  <c r="D16" s="1"/>
  <c r="K211" i="26"/>
  <c r="K16" i="20"/>
  <c r="C22" i="7"/>
  <c r="C5" i="24" s="1"/>
  <c r="M208" i="26" l="1"/>
  <c r="M210" s="1"/>
  <c r="L59" i="4"/>
  <c r="L7" i="20" s="1"/>
  <c r="L9" s="1"/>
  <c r="L65" i="4"/>
  <c r="L67" s="1"/>
  <c r="L16" i="20" s="1"/>
  <c r="M85" i="4"/>
  <c r="M87" s="1"/>
  <c r="M36" i="20" s="1"/>
  <c r="M38" s="1"/>
  <c r="C5" i="23"/>
  <c r="K5" s="1"/>
  <c r="C45" i="7"/>
  <c r="L6"/>
  <c r="L8" s="1"/>
  <c r="K18" i="20"/>
  <c r="L34" i="7"/>
  <c r="M32"/>
  <c r="M34" s="1"/>
  <c r="L38" i="20"/>
  <c r="M211" i="26"/>
  <c r="M16" i="20"/>
  <c r="K8" i="7"/>
  <c r="K5" i="24"/>
  <c r="L211" i="26" l="1"/>
  <c r="N32" i="7"/>
  <c r="N6"/>
  <c r="N8" s="1"/>
  <c r="M18" i="20"/>
  <c r="M6" i="7"/>
  <c r="L18" i="20"/>
  <c r="N34" i="7" l="1"/>
  <c r="C32"/>
  <c r="D9"/>
  <c r="E254" i="26" s="1"/>
  <c r="M8" i="7"/>
  <c r="C6"/>
  <c r="D35" l="1"/>
  <c r="C41" s="1"/>
  <c r="C35"/>
  <c r="C37" s="1"/>
  <c r="C9"/>
  <c r="C18"/>
  <c r="C42" l="1"/>
  <c r="C46" s="1"/>
  <c r="C47" s="1"/>
  <c r="E5" i="24"/>
  <c r="C11" i="7"/>
  <c r="E263" i="26" s="1"/>
  <c r="E258"/>
  <c r="E5" i="23"/>
  <c r="C19" i="7"/>
  <c r="C23" s="1"/>
  <c r="C24" s="1"/>
  <c r="F18" i="24" l="1"/>
  <c r="F17"/>
  <c r="F5"/>
  <c r="G5" s="1"/>
  <c r="F16"/>
  <c r="F13"/>
  <c r="F14"/>
  <c r="F19"/>
  <c r="M5"/>
  <c r="F12"/>
  <c r="F15"/>
  <c r="M5" i="23"/>
  <c r="F5"/>
  <c r="G5" s="1"/>
  <c r="F13"/>
  <c r="F19"/>
  <c r="F17"/>
  <c r="F18"/>
  <c r="F14"/>
  <c r="F16"/>
  <c r="F15"/>
  <c r="F20"/>
  <c r="N18" i="24" l="1"/>
  <c r="N14"/>
  <c r="N16"/>
  <c r="N5"/>
  <c r="O5" s="1"/>
  <c r="N15"/>
  <c r="N17"/>
  <c r="N13"/>
  <c r="N12"/>
  <c r="N19"/>
  <c r="N5" i="23"/>
  <c r="O5" s="1"/>
  <c r="N20"/>
  <c r="N13"/>
  <c r="N15"/>
  <c r="N17"/>
  <c r="N19"/>
  <c r="N14"/>
  <c r="N18"/>
  <c r="N16"/>
</calcChain>
</file>

<file path=xl/comments1.xml><?xml version="1.0" encoding="utf-8"?>
<comments xmlns="http://schemas.openxmlformats.org/spreadsheetml/2006/main">
  <authors>
    <author>achavez</author>
  </authors>
  <commentList>
    <comment ref="C172" authorId="0">
      <text>
        <r>
          <rPr>
            <b/>
            <sz val="9"/>
            <color indexed="81"/>
            <rFont val="Tahoma"/>
            <family val="2"/>
          </rPr>
          <t>achavez:</t>
        </r>
        <r>
          <rPr>
            <sz val="9"/>
            <color indexed="81"/>
            <rFont val="Tahoma"/>
            <family val="2"/>
          </rPr>
          <t xml:space="preserve">
Señalar la que corresponda</t>
        </r>
      </text>
    </comment>
  </commentList>
</comments>
</file>

<file path=xl/sharedStrings.xml><?xml version="1.0" encoding="utf-8"?>
<sst xmlns="http://schemas.openxmlformats.org/spreadsheetml/2006/main" count="872" uniqueCount="542">
  <si>
    <t>Anual</t>
  </si>
  <si>
    <t>COSTOS OPERATIVOS Y DE MANTENIMIENTO EN LA SITUACION "CON PROYECTO"</t>
  </si>
  <si>
    <t>A PRECIOS DE MERCADO Y SOCIALES( En nuevos soles S/.)</t>
  </si>
  <si>
    <t>Rubro</t>
  </si>
  <si>
    <t>Remu. S/.</t>
  </si>
  <si>
    <t>Tiempo (Meses)</t>
  </si>
  <si>
    <t>Programa Médico de Nuevo Personal Contratado</t>
  </si>
  <si>
    <t>Remuneración</t>
  </si>
  <si>
    <t>Sub Total con Impuestos</t>
  </si>
  <si>
    <t>(1) Se considera el monto total de la remineración del personal de salud y administrativo en el serviciop en la Situación "Sin Proyecto"</t>
  </si>
  <si>
    <t>Concepto</t>
  </si>
  <si>
    <t>Costos de los Insumos (Otros)</t>
  </si>
  <si>
    <t>(*) Anexo SNIP 10 - Parámetros de Evaluación</t>
  </si>
  <si>
    <t>Unidad</t>
  </si>
  <si>
    <t>Precio Unitario</t>
  </si>
  <si>
    <t>Global</t>
  </si>
  <si>
    <t>Cálculos Auxiliares</t>
  </si>
  <si>
    <t>V. Absoluto</t>
  </si>
  <si>
    <t>Porcentaje</t>
  </si>
  <si>
    <t>Elaboración Propia</t>
  </si>
  <si>
    <t>Población de Referencia (i)</t>
  </si>
  <si>
    <t>Población Demandante Efectiva (iii)</t>
  </si>
  <si>
    <t>Población Demandante Efectiva Atendida (vi)</t>
  </si>
  <si>
    <t>(iii) = (iv) + (v)</t>
  </si>
  <si>
    <t>Periodo</t>
  </si>
  <si>
    <t>Año</t>
  </si>
  <si>
    <t>Demanda</t>
  </si>
  <si>
    <t>Total 10 años</t>
  </si>
  <si>
    <t>Promedio (2013 - 2022</t>
  </si>
  <si>
    <t>Oferta</t>
  </si>
  <si>
    <t>Brecha</t>
  </si>
  <si>
    <t>Descripción</t>
  </si>
  <si>
    <t>Unidad de medida</t>
  </si>
  <si>
    <t>Cantidad</t>
  </si>
  <si>
    <t>A. RECURSOS HUMANOS</t>
  </si>
  <si>
    <t>Personal de salud nombrado</t>
  </si>
  <si>
    <t>Médico</t>
  </si>
  <si>
    <t>Und</t>
  </si>
  <si>
    <t>Técnico especializado</t>
  </si>
  <si>
    <t>Asistente de servicio</t>
  </si>
  <si>
    <t>Factor de conversión</t>
  </si>
  <si>
    <t>B. INSUMOS</t>
  </si>
  <si>
    <t>C. SERVICIOS GENERALES</t>
  </si>
  <si>
    <t>Insumos médicos y material de oficina</t>
  </si>
  <si>
    <t>Mantenimiento de infraestructura</t>
  </si>
  <si>
    <t>Mantenimiento de equipos</t>
  </si>
  <si>
    <t>Servicios básicos</t>
  </si>
  <si>
    <t>Glb</t>
  </si>
  <si>
    <t>Costo unitario anual a precios de mercado (S/.)</t>
  </si>
  <si>
    <t>TOTAL COSTOS OPERATIVOS Y DE MANTENIMIENTO</t>
  </si>
  <si>
    <t>Costos a precios sociales (S/.)</t>
  </si>
  <si>
    <t>COSTOS OPERATIVOS Y DE MANTENIMIENTO EN LA SITUACION "SIN PROYECTO"</t>
  </si>
  <si>
    <t>APRECIOS DE MERCADO Y SOCIALES( En nuevos soles S/.)</t>
  </si>
  <si>
    <t>Fuente: Sistema de información de costos e ingresos del Hospital de Huacho</t>
  </si>
  <si>
    <t>Anexo SNIP 10-parametros de evaluación</t>
  </si>
  <si>
    <t>Años</t>
  </si>
  <si>
    <t>Total</t>
  </si>
  <si>
    <t>TOTAL</t>
  </si>
  <si>
    <t>F</t>
  </si>
  <si>
    <t>M</t>
  </si>
  <si>
    <t>AÑOS</t>
  </si>
  <si>
    <t>DESCRIPCION</t>
  </si>
  <si>
    <t>C. SERVICIOS GENERALES - Alternativa 1</t>
  </si>
  <si>
    <t>Cada 5 años</t>
  </si>
  <si>
    <t>Mantenimiento de Infraestructura</t>
  </si>
  <si>
    <t>Mes</t>
  </si>
  <si>
    <t>(1) El costo de mantenimiento anual de equipos se considera como el 10% del valor total de equipos a adquirir. El porcentaje de participación responde a porcentajes sustraidos de la experiencia en obras de mantenimiento similares. De otro lado se considera cada 5 años un costo de mantenimiento correctivo equivalente al 20% del costo anual.</t>
  </si>
  <si>
    <t>(2) Se estima un incremento del 10% por concepto de servicios generales luego de la intervención con proyecto.</t>
  </si>
  <si>
    <t>C. SERVICIOS GENERALES - Alternativa 2</t>
  </si>
  <si>
    <t>(1) Se estima que el costo por alquiler de equipos representa el 30% del valor total de los equipos en el mercado, en el que se incluye los costos de mantenimiento que incurrirá la empresa arrendataria y los gastos administrativos necesariospara su implementación. El porcentaje de participación responde a% sustraidos de proyectos similares.</t>
  </si>
  <si>
    <t>COSTOS DE OPERACIÓN Y MANTENIMIENTO CON PROYECTO - ALTERNATIVA 1</t>
  </si>
  <si>
    <t>(Cálculo a Precios de Mercado)</t>
  </si>
  <si>
    <t xml:space="preserve">Componente del C.D </t>
  </si>
  <si>
    <t>A. Recursos Humanos</t>
  </si>
  <si>
    <t>B. Insumos</t>
  </si>
  <si>
    <t>C. Servicios Generales</t>
  </si>
  <si>
    <t xml:space="preserve">Costo Directo Total a P.S. </t>
  </si>
  <si>
    <t>(Cálculo a Precios Sociales)</t>
  </si>
  <si>
    <t>Factor  de Conversión (*)</t>
  </si>
  <si>
    <t>COSTOS DE OPERACIÓN Y MANTENIMIENTO CON PROYECTO - ALTERNATIVA 2</t>
  </si>
  <si>
    <t>Costo de Inversión</t>
  </si>
  <si>
    <t>1. Total Inversión</t>
  </si>
  <si>
    <t>2. Costos de Oper. Y Mant. Con Proyecto</t>
  </si>
  <si>
    <t>3. Costos de oper. Y Mant. Sin Proyecto</t>
  </si>
  <si>
    <t>COSTOS INCREMENTALES</t>
  </si>
  <si>
    <t>FLUJO DE COSTOS INCREMENTALES A PRECIOS SOCIALES - ALTERNATIVA 1</t>
  </si>
  <si>
    <t>En Nuevos Soles (S/.)</t>
  </si>
  <si>
    <t>FLUJO DE COSTOS INCREMENTALES A PRECIOS DE MERCADOS - ALTERNATIVA 1</t>
  </si>
  <si>
    <t>FLUJO DE COSTOS INCREMENTALES A PRECIOS DE MERCADOS - ALTERNATIVA 2</t>
  </si>
  <si>
    <t>FLUJO DE COSTOS INCREMENTALES A PRECIOS SOCIALES- ALTERNATIVA 2</t>
  </si>
  <si>
    <t>CONCEPTO</t>
  </si>
  <si>
    <t>VACT TOTAL</t>
  </si>
  <si>
    <t>COSTO EFECTIVIDAD ALTERNATIVA 1</t>
  </si>
  <si>
    <t>COSTO EFECTIVIDAD ALTERNATIVA 2</t>
  </si>
  <si>
    <t>Casos</t>
  </si>
  <si>
    <t>Beneficios</t>
  </si>
  <si>
    <t>Costos de Inversión</t>
  </si>
  <si>
    <t>VAN</t>
  </si>
  <si>
    <t>VAC</t>
  </si>
  <si>
    <t>CE</t>
  </si>
  <si>
    <t>Benefi</t>
  </si>
  <si>
    <t>Indicador de Resultado</t>
  </si>
  <si>
    <t>ALT 01</t>
  </si>
  <si>
    <t>Sensibilizando la inversión</t>
  </si>
  <si>
    <t>Sensibilizando las atenciones</t>
  </si>
  <si>
    <t>Variacion %</t>
  </si>
  <si>
    <t>Ratio C/E</t>
  </si>
  <si>
    <t>ALTERNATIVA 01</t>
  </si>
  <si>
    <t>INVERSION</t>
  </si>
  <si>
    <t>SIN SENSIB. (S/.)</t>
  </si>
  <si>
    <t>CON SENSIB. (S/.)</t>
  </si>
  <si>
    <t>Expediente Técnico</t>
  </si>
  <si>
    <t>Infraestructura</t>
  </si>
  <si>
    <t>Supervisión</t>
  </si>
  <si>
    <t>Equipamiento</t>
  </si>
  <si>
    <t>Sub Total</t>
  </si>
  <si>
    <t>Gastos Administrativos</t>
  </si>
  <si>
    <t>Imprevistos</t>
  </si>
  <si>
    <t>SENSIBILIDAD ALTERNATIVA 1</t>
  </si>
  <si>
    <t>SENSIBILIDAD ALTERNATIVA 2</t>
  </si>
  <si>
    <t>PRESUPUESTO PRE-OPERATIVO ALTERNATIVA N° 1</t>
  </si>
  <si>
    <t>Ubicación:</t>
  </si>
  <si>
    <t>Fecha:</t>
  </si>
  <si>
    <t>Dpto:</t>
  </si>
  <si>
    <t>Provincia:</t>
  </si>
  <si>
    <t>Distrito:</t>
  </si>
  <si>
    <t>INVERSIÓN A PRECIOS DE MERCADO</t>
  </si>
  <si>
    <t>INVERSIÓN A PRECIOS SOCIALES</t>
  </si>
  <si>
    <t>Ítem</t>
  </si>
  <si>
    <t>Partidas</t>
  </si>
  <si>
    <t>Precio</t>
  </si>
  <si>
    <t>Parcial</t>
  </si>
  <si>
    <t>Total S/.</t>
  </si>
  <si>
    <t>01.00.00</t>
  </si>
  <si>
    <t>01.01.00</t>
  </si>
  <si>
    <t>01.01.01</t>
  </si>
  <si>
    <t>UND</t>
  </si>
  <si>
    <t>01.02.00</t>
  </si>
  <si>
    <t xml:space="preserve">            Biombo metálico de 02 cuerpos</t>
  </si>
  <si>
    <t xml:space="preserve">            Cama clínica metélica para adulto</t>
  </si>
  <si>
    <t xml:space="preserve">            Mesa metálica rodable para multiple uso</t>
  </si>
  <si>
    <t>01.02.04</t>
  </si>
  <si>
    <t>01.02.05</t>
  </si>
  <si>
    <t>01.02.06</t>
  </si>
  <si>
    <t>02.00.00</t>
  </si>
  <si>
    <t>SUB-TOTAL 1</t>
  </si>
  <si>
    <t>03.00.00</t>
  </si>
  <si>
    <t>04.00.00</t>
  </si>
  <si>
    <t>05.00.00</t>
  </si>
  <si>
    <t>PROMOCIÓN DE SERVICIO</t>
  </si>
  <si>
    <t>Campañas de difusión para la prevención y el despistaje    del Cáncer</t>
  </si>
  <si>
    <t>06.00.00</t>
  </si>
  <si>
    <t>GASTOS ADMINIST. E IMPREVISTOS</t>
  </si>
  <si>
    <t>Actividad</t>
  </si>
  <si>
    <t>SUB-TOTAL 2</t>
  </si>
  <si>
    <t>MONTO DE INVERSIÓN S/.</t>
  </si>
  <si>
    <t>Obra:</t>
  </si>
  <si>
    <t>% Participación</t>
  </si>
  <si>
    <t>ÁRBOL DE CAUSA - EFECTO</t>
  </si>
  <si>
    <t>ÁRBOL DE OBJETIVOS</t>
  </si>
  <si>
    <t>ALTERNATIVAS DE SOLUCIÓN</t>
  </si>
  <si>
    <t>Acciones mutuamente excluyente</t>
  </si>
  <si>
    <t>FORMATO SNIP 04: PERFIL SIMPLIFICADO - PIP MENOR</t>
  </si>
  <si>
    <t>(Directiva N° 001-2009-EF/68.01 aprobada por Resolución Directoral N° 002-2008-EF/68.01)</t>
  </si>
  <si>
    <t>Esta ficha no podrá usarse para PIPs enmarcados en Programas o Conglomerados aprobados por la DGPM.</t>
  </si>
  <si>
    <t>Los acápites señalados con (*) no serán considerados en el caso de los PIP MENORES que consignen un monto de inversión menor o igual a S/.300,000.</t>
  </si>
  <si>
    <t xml:space="preserve">(La información registrada en este perfil tiene carácter de Declaración Jurada)  </t>
  </si>
  <si>
    <t>I.  ASPECTOS GENERALES</t>
  </si>
  <si>
    <t>1. CÓDIGO SNIP DEL PIP MENOR</t>
  </si>
  <si>
    <t>2. NOMBRE DEL PIP MENOR</t>
  </si>
  <si>
    <t>MEJORAMIENTO DE LOS SERVICIOS DE SALUD EN EL MARCO DEL PROGRAMA ESTRATEGICO DE PREVENCION Y CONTROL DEL CANCER EN EL ……., DISTRITO DE  ……, PROVINCIA DE ……,….</t>
  </si>
  <si>
    <t>3. RESPONSABILIDAD FUNCIONAL (Según Anexo SNIP-04)</t>
  </si>
  <si>
    <t>FUNCIÓN</t>
  </si>
  <si>
    <t>20 SALUD</t>
  </si>
  <si>
    <t>PROGRAMA</t>
  </si>
  <si>
    <t>043 SALUD COLECTIVA</t>
  </si>
  <si>
    <t>SUBPROGRAMA</t>
  </si>
  <si>
    <t>0094 CONTROL EPIDEMIOLOGICO</t>
  </si>
  <si>
    <t>RESPONSABLE FUNCIONAL</t>
  </si>
  <si>
    <t xml:space="preserve">4. UNIDAD FORMULADORA </t>
  </si>
  <si>
    <t>NOMBRE</t>
  </si>
  <si>
    <t>Persona Responsable de Formular el PIP Menor</t>
  </si>
  <si>
    <t xml:space="preserve">Persona Responsable de la Unidad Formuladora </t>
  </si>
  <si>
    <t xml:space="preserve">5. UNIDAD EJECUTORA RECOMENDADA </t>
  </si>
  <si>
    <t>Pertenece a: (Elegir la Unidad ejecutora y llenar solo el punto que corresponda)</t>
  </si>
  <si>
    <t>Gobierno Nacional/Regional</t>
  </si>
  <si>
    <t>Sector</t>
  </si>
  <si>
    <t>Pliego</t>
  </si>
  <si>
    <t>Unidad Ejecutora</t>
  </si>
  <si>
    <t>Gobierno provincial</t>
  </si>
  <si>
    <t>Departamento</t>
  </si>
  <si>
    <t>Provincia</t>
  </si>
  <si>
    <t>Gobierno Distrital</t>
  </si>
  <si>
    <t>Distrito</t>
  </si>
  <si>
    <t>FONAFE</t>
  </si>
  <si>
    <t>ETES</t>
  </si>
  <si>
    <t>Grupo</t>
  </si>
  <si>
    <t>Sub Grupo</t>
  </si>
  <si>
    <t>Persona Responsable de la Unidad Ejecutora</t>
  </si>
  <si>
    <t>Organo Técnico Responsable</t>
  </si>
  <si>
    <t xml:space="preserve">6. UBICACIÓN GEOGRÁFICA </t>
  </si>
  <si>
    <t>DEPARTAMENTO</t>
  </si>
  <si>
    <t>PROVINCIA</t>
  </si>
  <si>
    <t>DISTRITO</t>
  </si>
  <si>
    <t>LOCALIDAD</t>
  </si>
  <si>
    <t>II.  IDENTIFICACION</t>
  </si>
  <si>
    <t>7. DESCRIPCIÓN DE LA SITUACIÓN ACTUAL</t>
  </si>
  <si>
    <t>Descipción de la situación actual</t>
  </si>
  <si>
    <t>El Cáncer en el Perú es un problema de Salud Pública, por su frecuencia que va en aumento, por el daño que ocasiona en la población al ocasionar discapacidad y muerte en el paciente y pérdidas laborales en los familiares; además, porque muchos de esos casos pueden ser prevenidos y tratados temprana y adecuadamente. Asimismo, podemos afirmar que la mortalidad por todas las causas en el Perú viene descendiendo progresivamente, mientras que la mortalidad por cáncer se viene incrementando hasta constituirse en la segunda causa de muerte según las cifras oficiales del Ministerio de Salud. Adicionalmente, son cinco los tipos de cánceres más frecuentes en el Perú, estos son el de cuello uterino, mama, estómago, pulmón y prostata.</t>
  </si>
  <si>
    <t>Principales indicadores de la situación actual (máximo 3)</t>
  </si>
  <si>
    <t>Valor Actual</t>
  </si>
  <si>
    <t>8. PROBLEMA CENTRAL Y SUS CAUSAS</t>
  </si>
  <si>
    <t>Limitado acceso a examenes preventivos del Cáncer en el ……., del distrito de ……., provincia de …..,……</t>
  </si>
  <si>
    <t>Nº</t>
  </si>
  <si>
    <t>Descripción de las principales causas (máximo 6)</t>
  </si>
  <si>
    <t>Causas Indirectas</t>
  </si>
  <si>
    <t>Causa 1</t>
  </si>
  <si>
    <t xml:space="preserve">Insuficiente Equipamiento adecuado </t>
  </si>
  <si>
    <t>Causa 2</t>
  </si>
  <si>
    <t>Causa 3</t>
  </si>
  <si>
    <t>Insuficiente recursos humanos</t>
  </si>
  <si>
    <t>…</t>
  </si>
  <si>
    <t>Limitadas acciones y técnicas de mantenimiento</t>
  </si>
  <si>
    <t>Causa 6</t>
  </si>
  <si>
    <t>Existencia de barreras socio-económicas y culturales que limitan la demanda de este servicio</t>
  </si>
  <si>
    <t>Falta de sensibilización a la población en temas de prevención y control de Cáncer</t>
  </si>
  <si>
    <t>9. OBJETIVO Y MEDIOS FUNDAMENTALES</t>
  </si>
  <si>
    <t>9.1. Objetivo</t>
  </si>
  <si>
    <t>Descripción del objetivo central</t>
  </si>
  <si>
    <t>Adecuado acceso a examenes preventivos del Cáncer en el ….., del distrito de ……, provincia de ……….,…….</t>
  </si>
  <si>
    <t>Principales Indicadores del Objetivo (*) (máximo 3)</t>
  </si>
  <si>
    <t>Valor Actual (*)</t>
  </si>
  <si>
    <t>Valor al final del Proyecto (*)</t>
  </si>
  <si>
    <t>9.2. Medios Fundamentales</t>
  </si>
  <si>
    <t>N°</t>
  </si>
  <si>
    <t>Descripción medios fundamentales</t>
  </si>
  <si>
    <t>Existencia de equipamiento adecuado</t>
  </si>
  <si>
    <t>n</t>
  </si>
  <si>
    <t>10. DESCRIPCION DE LAS ALTERNATIVAS DE SOLUCIÓN AL PROBLEMA</t>
  </si>
  <si>
    <t>Descripción  de cada Alternativa analizada</t>
  </si>
  <si>
    <t>Componentes (Resultados necesarios para lograr el Objetivo)</t>
  </si>
  <si>
    <t>Acciones necesarias para lograr cada resultado</t>
  </si>
  <si>
    <t>N° de beneficiaros directos</t>
  </si>
  <si>
    <t>Resultado 01: Existencia de equipamiento adecuado</t>
  </si>
  <si>
    <t>Resultado 02: Presencia de acciones y técnicas de mantenimiento</t>
  </si>
  <si>
    <t>Capacitación en el uso, conservación y acciones de mantenimiento preventivo del equipo.</t>
  </si>
  <si>
    <t>Resultado 03: Sensibilización a la población en temas de prevención y control de cáncer</t>
  </si>
  <si>
    <t>Campañas de difusión y sensibilización para la prevención y el despistaje del cáncer</t>
  </si>
  <si>
    <t>Alternativa 2</t>
  </si>
  <si>
    <t>Resultado 01</t>
  </si>
  <si>
    <t>Resultado 02</t>
  </si>
  <si>
    <t>Resultado 03</t>
  </si>
  <si>
    <t>III.  FORMULACION Y EVALUACION</t>
  </si>
  <si>
    <t>11. HORIZONTE DE EVALUACIÓN (*)</t>
  </si>
  <si>
    <t>Número de años del horizonte de evaluación</t>
  </si>
  <si>
    <t>(Entre 5 y 10 años)</t>
  </si>
  <si>
    <t>Sustento técnico del horizonte de evaluación elegido</t>
  </si>
  <si>
    <t>12. ANÁLISIS DE LA DEMANDA (*)</t>
  </si>
  <si>
    <t>Servicio</t>
  </si>
  <si>
    <t>Unidad de Medida</t>
  </si>
  <si>
    <t>Año 1</t>
  </si>
  <si>
    <t>Año 2</t>
  </si>
  <si>
    <t>Año 3</t>
  </si>
  <si>
    <t>Año 10</t>
  </si>
  <si>
    <t>examenes</t>
  </si>
  <si>
    <t>Enunciar los principales parámetros y supuestos considerados para la proyección de la demanda</t>
  </si>
  <si>
    <t>13. ANÁLISIS DE LA OFERTA (*)</t>
  </si>
  <si>
    <t>Describir los factores de producción que determinan la oferta actual del servicio. Enunciar los principales parámetros y</t>
  </si>
  <si>
    <t>supuestos considerados para la proyección de la oferta.</t>
  </si>
  <si>
    <t>14. BALANCE OFERTA DEMANDA (*)</t>
  </si>
  <si>
    <t>15. COSTOS DEL PROYECTO</t>
  </si>
  <si>
    <t>15.1.1 Costos de inversión de la alternativa seleccionada (a precios de mercado)</t>
  </si>
  <si>
    <t>Modalidad de ejecución</t>
  </si>
  <si>
    <t>TIPO DE EJECUCIÓN</t>
  </si>
  <si>
    <t>Elegir Modalidad de Ejecución (X)</t>
  </si>
  <si>
    <t>ADMINISTRACIÓN DIRECTA</t>
  </si>
  <si>
    <t>ADMINISTRACIÓN INDIRECTA – POR CONTRATA</t>
  </si>
  <si>
    <t>ADMINISTRACIÓN INDIRECTA – ASOCIACIÓN PÚBLICA PRIVADO (APP)</t>
  </si>
  <si>
    <t xml:space="preserve">ADMINISTRACIÓN INDIRECTA – NÚCLEO EJECUTOR </t>
  </si>
  <si>
    <t>ADMINISTRACIÓN INDIRECTA – ley 29230 (OBRAS POR IMPUESTOS)</t>
  </si>
  <si>
    <t>Principales Rubros</t>
  </si>
  <si>
    <t>Costo Unitario</t>
  </si>
  <si>
    <t>Costo total a precios de mercado</t>
  </si>
  <si>
    <t>Costo Directo</t>
  </si>
  <si>
    <t>15.1.2 Costos de inversión de la alternativa seleccionada (a precios sociales) (*)</t>
  </si>
  <si>
    <t xml:space="preserve">Factor de corrección </t>
  </si>
  <si>
    <t xml:space="preserve">Costo a precios sociales </t>
  </si>
  <si>
    <t>15.2 Costos de operación y mantenimiento sin proyecto</t>
  </si>
  <si>
    <t>Items de gasto</t>
  </si>
  <si>
    <t>Total a precios de mercado</t>
  </si>
  <si>
    <t>Total a precios sociales (*)</t>
  </si>
  <si>
    <t>15.3 Costos de operación y mantenimiento con proyecto para la alternativa seleccionada</t>
  </si>
  <si>
    <t>15.4 Costo por Habitante Directamente Beneficiado</t>
  </si>
  <si>
    <t>15.5 Comparación de costos entre alternativas (*)</t>
  </si>
  <si>
    <t>VP.CO&amp;M</t>
  </si>
  <si>
    <t>VP.Costo total</t>
  </si>
  <si>
    <t>Situación sin Proyecto</t>
  </si>
  <si>
    <t>Alternativa 1</t>
  </si>
  <si>
    <t>Costos incrementales</t>
  </si>
  <si>
    <t>16. BENEFICIOS (alternativa seleccionada)</t>
  </si>
  <si>
    <t>16.1 Beneficios sociales (cuantitativo) (*)</t>
  </si>
  <si>
    <t>Ahorro de tiempos</t>
  </si>
  <si>
    <t>Ahorro de costos</t>
  </si>
  <si>
    <t xml:space="preserve">Valor Presente de los Beneficios Sociales: </t>
  </si>
  <si>
    <t>Enunciar los principales parámetros y supuestos para la estimación de los beneficios sociales</t>
  </si>
  <si>
    <t>16.2 Beneficios sociales (cualitativo)</t>
  </si>
  <si>
    <t>17.EVALUACIÓN SOCIAL (*)</t>
  </si>
  <si>
    <t>17.1 Costo-Beneficio</t>
  </si>
  <si>
    <t xml:space="preserve">Indique la Evaluación Social a Usar: </t>
  </si>
  <si>
    <t>Costo Beneficio</t>
  </si>
  <si>
    <t>Costo efectividad</t>
  </si>
  <si>
    <t>x</t>
  </si>
  <si>
    <t>Ambos</t>
  </si>
  <si>
    <t>VAN social</t>
  </si>
  <si>
    <t>17.2 Costo-Efectividad</t>
  </si>
  <si>
    <t>VAC social</t>
  </si>
  <si>
    <t>Indicador de efectividad y/o eficacia</t>
  </si>
  <si>
    <t>Valor</t>
  </si>
  <si>
    <t>Costo- Efectividad</t>
  </si>
  <si>
    <t>18. CRONOGRAMA DE EJECUCION</t>
  </si>
  <si>
    <t>18.1 Cronograma de Ejecución Física  (% de avance)</t>
  </si>
  <si>
    <t>Trimestre I</t>
  </si>
  <si>
    <t>Trimestre II</t>
  </si>
  <si>
    <t>Trimestre III</t>
  </si>
  <si>
    <t>Trimestre IV</t>
  </si>
  <si>
    <t>18.2 Cronograma de Ejecucion Financiera (% de avance)</t>
  </si>
  <si>
    <t>19. SOSTENIBILIDAD</t>
  </si>
  <si>
    <t>19.1  Responsable de la operación y mantenimiento del PIP</t>
  </si>
  <si>
    <t>19.2 ¿Es la Unidad Ejecutora la responsable de la Operación y Mantenimiento del PIP con cargo a su Presupuesto Institucional?</t>
  </si>
  <si>
    <t>No</t>
  </si>
  <si>
    <t>SI</t>
  </si>
  <si>
    <t>PARCIALMENTE</t>
  </si>
  <si>
    <t>Documentos que sustentan los acuerdos institucionales u otros que garantizan el financiamiento de los gastos de operación y mantenimiento</t>
  </si>
  <si>
    <t>Documento</t>
  </si>
  <si>
    <t>Entidad / Organización</t>
  </si>
  <si>
    <t>Compromiso</t>
  </si>
  <si>
    <t>19.3  ¿El área donde se ubica el proyecto ha sido afectada por algún desastre natural?</t>
  </si>
  <si>
    <t>Si</t>
  </si>
  <si>
    <t>Medidas consideradas en el proyecto para mitigar el desastre</t>
  </si>
  <si>
    <t>Acción 1</t>
  </si>
  <si>
    <t>Acción 2</t>
  </si>
  <si>
    <t>Acción "n"</t>
  </si>
  <si>
    <t>20. IMPACTO AMBIENTAL</t>
  </si>
  <si>
    <t>IMPACTOS NEGATIVOS</t>
  </si>
  <si>
    <t>MEDIDAS DE MITIGACIÓN</t>
  </si>
  <si>
    <t>COSTO (S/.)</t>
  </si>
  <si>
    <t>Durante la Ejecución</t>
  </si>
  <si>
    <t>Impacto 1:</t>
  </si>
  <si>
    <t>Impacto n:</t>
  </si>
  <si>
    <t>Durante la Operación</t>
  </si>
  <si>
    <t>21. TEMAS COMPLEMENTARIOS</t>
  </si>
  <si>
    <t>22.  FECHA DE  FORMULACIÓN</t>
  </si>
  <si>
    <t>23. FIRMAS</t>
  </si>
  <si>
    <t>Responsable de la Formulación del Perfil</t>
  </si>
  <si>
    <t>Responsable de la Unidad Formuladora</t>
  </si>
  <si>
    <t>ACTIVIDADES</t>
  </si>
  <si>
    <t>PERIODO 0</t>
  </si>
  <si>
    <t>(…)</t>
  </si>
  <si>
    <t>FASE DE INVERSIÓN</t>
  </si>
  <si>
    <t>Elaboración de expediente técnico</t>
  </si>
  <si>
    <t>Elaboración de bases</t>
  </si>
  <si>
    <t>Licitación y contratación del equipamiento</t>
  </si>
  <si>
    <t>Conformidad de los Equipos</t>
  </si>
  <si>
    <t>Mejoras en la gestión del servicio</t>
  </si>
  <si>
    <t>Campañas de sensibilización</t>
  </si>
  <si>
    <t>Informe de cierre del PIP</t>
  </si>
  <si>
    <t>FASE DE POST INVERSIÓN</t>
  </si>
  <si>
    <t>Operación y mantenimiento</t>
  </si>
  <si>
    <t>Item</t>
  </si>
  <si>
    <t>TOTAL S/.</t>
  </si>
  <si>
    <t>A.- SUMINISTRO (Equipo)</t>
  </si>
  <si>
    <t>und</t>
  </si>
  <si>
    <t>01.01.02</t>
  </si>
  <si>
    <t>B.- SUMINISTRO (Mobiliario)</t>
  </si>
  <si>
    <t>Biombo metálico de 02 cuerpos</t>
  </si>
  <si>
    <t>Cama clínica metálica para adulto</t>
  </si>
  <si>
    <t>Mesa metálica rodable para usos múltiples</t>
  </si>
  <si>
    <t>SUB TOTAL 01</t>
  </si>
  <si>
    <t>Promoción del Servicio</t>
  </si>
  <si>
    <t>Gastos administrativos e Imprevistos</t>
  </si>
  <si>
    <t>SUB TOTAL 02</t>
  </si>
  <si>
    <t xml:space="preserve">MONTO DE INVERSION TOTAL A P.M. </t>
  </si>
  <si>
    <t>PRESUPUESTO DE INVERSIÓN</t>
  </si>
  <si>
    <t>Alternativa N° 1 - En Nuevos Soles (S/.)</t>
  </si>
  <si>
    <t>CÁLCULOS A PRECIOS SOCIALES</t>
  </si>
  <si>
    <t>TANGIBLES</t>
  </si>
  <si>
    <t>Componente del C.D.</t>
  </si>
  <si>
    <t>Monto Participación x Comp. C.D.</t>
  </si>
  <si>
    <t>EQUIPAMIENTO Y MOBILIARIO</t>
  </si>
  <si>
    <t>INTANGIBLES</t>
  </si>
  <si>
    <t xml:space="preserve">MONTO DE INVERSION TOTAL A P.S. </t>
  </si>
  <si>
    <t>GOBIERNOS REGIONALES</t>
  </si>
  <si>
    <t>GOBIERNO REGIONAL XX</t>
  </si>
  <si>
    <t>YYY</t>
  </si>
  <si>
    <r>
      <t xml:space="preserve">EQUIPAMIENTO </t>
    </r>
    <r>
      <rPr>
        <b/>
        <vertAlign val="superscript"/>
        <sz val="10"/>
        <color indexed="8"/>
        <rFont val="Century Gothic"/>
        <family val="2"/>
      </rPr>
      <t>(1)</t>
    </r>
  </si>
  <si>
    <r>
      <t xml:space="preserve">Factor de Conversión </t>
    </r>
    <r>
      <rPr>
        <b/>
        <vertAlign val="superscript"/>
        <sz val="10"/>
        <color indexed="8"/>
        <rFont val="Century Gothic"/>
        <family val="2"/>
      </rPr>
      <t>(*)</t>
    </r>
  </si>
  <si>
    <r>
      <t>Remuneración del Personal Sin Proyecto</t>
    </r>
    <r>
      <rPr>
        <vertAlign val="superscript"/>
        <sz val="10"/>
        <color indexed="8"/>
        <rFont val="Century Gothic"/>
        <family val="2"/>
      </rPr>
      <t xml:space="preserve"> (1)</t>
    </r>
  </si>
  <si>
    <r>
      <t xml:space="preserve">Mantenimiento de Equipos </t>
    </r>
    <r>
      <rPr>
        <vertAlign val="superscript"/>
        <sz val="10"/>
        <color indexed="8"/>
        <rFont val="Century Gothic"/>
        <family val="2"/>
      </rPr>
      <t>(1)</t>
    </r>
  </si>
  <si>
    <r>
      <t xml:space="preserve">Servicios Básicos (agua, luz, teléfono) </t>
    </r>
    <r>
      <rPr>
        <vertAlign val="superscript"/>
        <sz val="10"/>
        <color indexed="8"/>
        <rFont val="Century Gothic"/>
        <family val="2"/>
      </rPr>
      <t>(2)</t>
    </r>
  </si>
  <si>
    <r>
      <t xml:space="preserve">Alquiler de Equipos </t>
    </r>
    <r>
      <rPr>
        <vertAlign val="superscript"/>
        <sz val="10"/>
        <color indexed="8"/>
        <rFont val="Century Gothic"/>
        <family val="2"/>
      </rPr>
      <t>(**)</t>
    </r>
  </si>
  <si>
    <r>
      <t xml:space="preserve">Factor </t>
    </r>
    <r>
      <rPr>
        <vertAlign val="superscript"/>
        <sz val="10"/>
        <color indexed="8"/>
        <rFont val="Century Gothic"/>
        <family val="2"/>
      </rPr>
      <t xml:space="preserve">(*) </t>
    </r>
  </si>
  <si>
    <r>
      <t>(1)</t>
    </r>
    <r>
      <rPr>
        <sz val="8"/>
        <color indexed="8"/>
        <rFont val="Century Gothic"/>
        <family val="2"/>
      </rPr>
      <t xml:space="preserve"> La partida referida a CAPACITACIÖN, será consignada dentro de los requerimientos que se solicite a la empresa proveedora, como se detalla en las especificaciones técnicas de la alternativa presentada.                                                                                                                                                                                                                                                                                                                                        En donde la Capacitación en el uso y operación y la Capacitación técnica en el mantenimiento del equipo, se contemplan en un mínimo de 10 horas, dentro del primer mes, y serán dirigidos tanto al personal asistencial encargado de su uso, así como por el personal de mantenimiento encargado. Siendo dictado ambos por personal certificado por el fabricante.                                                                                                                                                                            De otro lado también se considera la presentación de un programa anual de mantenimiento preventivo detallado.</t>
    </r>
  </si>
  <si>
    <r>
      <t>(2)</t>
    </r>
    <r>
      <rPr>
        <sz val="8"/>
        <color indexed="8"/>
        <rFont val="Century Gothic"/>
        <family val="2"/>
      </rPr>
      <t xml:space="preserve"> Las partidas referidas a OTROS COSTOS VINCULANTES se detallará de acuerdo el caso del estado de los ambientes para el funcionamiento del programa, en caso sea adecuaciones menores se incluirá como parte de las Especificaiones Técnicas de los equipos que sean asumidos por la empresa proveedora de equipos.</t>
    </r>
  </si>
  <si>
    <t>Costo Directo Total a P.M.</t>
  </si>
  <si>
    <r>
      <t xml:space="preserve">Factor </t>
    </r>
    <r>
      <rPr>
        <b/>
        <vertAlign val="superscript"/>
        <sz val="10"/>
        <color indexed="8"/>
        <rFont val="Century Gothic"/>
        <family val="2"/>
      </rPr>
      <t xml:space="preserve">(*) </t>
    </r>
  </si>
  <si>
    <t>Costo Total a Precios de Mercado S/.</t>
  </si>
  <si>
    <t>Costo Total a Precios Sociales S/.</t>
  </si>
  <si>
    <r>
      <t>EQUIPAMIENTO</t>
    </r>
    <r>
      <rPr>
        <b/>
        <sz val="10"/>
        <color indexed="8"/>
        <rFont val="Century Gothic"/>
        <family val="2"/>
      </rPr>
      <t xml:space="preserve"> </t>
    </r>
    <r>
      <rPr>
        <b/>
        <vertAlign val="superscript"/>
        <sz val="10"/>
        <color indexed="8"/>
        <rFont val="Century Gothic"/>
        <family val="2"/>
      </rPr>
      <t>(1)</t>
    </r>
  </si>
  <si>
    <r>
      <t>Inversión</t>
    </r>
    <r>
      <rPr>
        <vertAlign val="subscript"/>
        <sz val="10"/>
        <rFont val="Century Gothic"/>
        <family val="2"/>
      </rPr>
      <t xml:space="preserve"> ALT 01</t>
    </r>
  </si>
  <si>
    <r>
      <t xml:space="preserve">VNA </t>
    </r>
    <r>
      <rPr>
        <vertAlign val="subscript"/>
        <sz val="10"/>
        <rFont val="Century Gothic"/>
        <family val="2"/>
      </rPr>
      <t>ALT 01</t>
    </r>
  </si>
  <si>
    <r>
      <t>VACT</t>
    </r>
    <r>
      <rPr>
        <vertAlign val="subscript"/>
        <sz val="10"/>
        <rFont val="Century Gothic"/>
        <family val="2"/>
      </rPr>
      <t xml:space="preserve"> ALT 01</t>
    </r>
  </si>
  <si>
    <r>
      <t>Beneficios</t>
    </r>
    <r>
      <rPr>
        <vertAlign val="subscript"/>
        <sz val="10"/>
        <rFont val="Century Gothic"/>
        <family val="2"/>
      </rPr>
      <t xml:space="preserve"> ALT 01</t>
    </r>
  </si>
  <si>
    <r>
      <t xml:space="preserve">CE </t>
    </r>
    <r>
      <rPr>
        <b/>
        <vertAlign val="subscript"/>
        <sz val="10"/>
        <rFont val="Century Gothic"/>
        <family val="2"/>
      </rPr>
      <t>ALT 01</t>
    </r>
  </si>
  <si>
    <r>
      <t>Inversión</t>
    </r>
    <r>
      <rPr>
        <vertAlign val="subscript"/>
        <sz val="10"/>
        <rFont val="Century Gothic"/>
        <family val="2"/>
      </rPr>
      <t xml:space="preserve"> ALT 02</t>
    </r>
  </si>
  <si>
    <r>
      <t xml:space="preserve">VNA </t>
    </r>
    <r>
      <rPr>
        <vertAlign val="subscript"/>
        <sz val="10"/>
        <rFont val="Century Gothic"/>
        <family val="2"/>
      </rPr>
      <t>ALT 02</t>
    </r>
  </si>
  <si>
    <r>
      <t>VACT</t>
    </r>
    <r>
      <rPr>
        <vertAlign val="subscript"/>
        <sz val="10"/>
        <rFont val="Century Gothic"/>
        <family val="2"/>
      </rPr>
      <t xml:space="preserve"> ALT 02</t>
    </r>
  </si>
  <si>
    <r>
      <t>Beneficios</t>
    </r>
    <r>
      <rPr>
        <vertAlign val="subscript"/>
        <sz val="10"/>
        <rFont val="Century Gothic"/>
        <family val="2"/>
      </rPr>
      <t xml:space="preserve"> ALT 02</t>
    </r>
  </si>
  <si>
    <r>
      <t xml:space="preserve">CE </t>
    </r>
    <r>
      <rPr>
        <b/>
        <vertAlign val="subscript"/>
        <sz val="10"/>
        <rFont val="Century Gothic"/>
        <family val="2"/>
      </rPr>
      <t>ALT 02</t>
    </r>
  </si>
  <si>
    <t>Campañas de difuciónn para la prevención y el control del Cáncer</t>
  </si>
  <si>
    <t>Población Estimada - 2012</t>
  </si>
  <si>
    <t xml:space="preserve">Población de Referencia </t>
  </si>
  <si>
    <r>
      <t xml:space="preserve">% Po. Que se percibe enferma (60.3%) </t>
    </r>
    <r>
      <rPr>
        <vertAlign val="superscript"/>
        <sz val="10"/>
        <color indexed="8"/>
        <rFont val="Century Gothic"/>
        <family val="2"/>
      </rPr>
      <t>(1)</t>
    </r>
  </si>
  <si>
    <r>
      <t>% Pob. Que atenderían los Hospitales MINSA (12.2%)</t>
    </r>
    <r>
      <rPr>
        <vertAlign val="superscript"/>
        <sz val="10"/>
        <color indexed="8"/>
        <rFont val="Century Gothic"/>
        <family val="2"/>
      </rPr>
      <t>(2)</t>
    </r>
    <r>
      <rPr>
        <sz val="10"/>
        <color indexed="8"/>
        <rFont val="Century Gothic"/>
        <family val="2"/>
      </rPr>
      <t xml:space="preserve"> </t>
    </r>
  </si>
  <si>
    <t>GRUPOS DE EDAD</t>
  </si>
  <si>
    <t>SEXO</t>
  </si>
  <si>
    <t>%</t>
  </si>
  <si>
    <t>0 - 4</t>
  </si>
  <si>
    <t>5 - 9</t>
  </si>
  <si>
    <t>10 - 14</t>
  </si>
  <si>
    <t>15 - 19</t>
  </si>
  <si>
    <t>20 - 24</t>
  </si>
  <si>
    <t>25 - 29</t>
  </si>
  <si>
    <t>30 - 34</t>
  </si>
  <si>
    <t>35 - 39</t>
  </si>
  <si>
    <t>40 - 44</t>
  </si>
  <si>
    <t>45 - 49</t>
  </si>
  <si>
    <t>50 - 54</t>
  </si>
  <si>
    <t>55 - 59</t>
  </si>
  <si>
    <t>60 - 64</t>
  </si>
  <si>
    <t>65 - 69</t>
  </si>
  <si>
    <t>70 - 74</t>
  </si>
  <si>
    <t>75 - 79</t>
  </si>
  <si>
    <t>80 +</t>
  </si>
  <si>
    <t>POBLACIÓN POTENCIAL MUJERES</t>
  </si>
  <si>
    <t>POBLACIÓN POTENCIAL HOMBRES</t>
  </si>
  <si>
    <t>Población de Referencia</t>
  </si>
  <si>
    <t>Población Femenina No Objetivo</t>
  </si>
  <si>
    <t>Población Masculina No Objetivo</t>
  </si>
  <si>
    <t>Población Femenina de 21 a 65 años</t>
  </si>
  <si>
    <t>Población Masculina de 45 a 65 años</t>
  </si>
  <si>
    <t>Población Femenina de 40 a 65 años</t>
  </si>
  <si>
    <t>Población Masculina de 50 a 70 años</t>
  </si>
  <si>
    <t>Registros de Oncología 2012</t>
  </si>
  <si>
    <t>Registros Oncológicos por Tipo de caso y sexo 2012</t>
  </si>
  <si>
    <t>LOCALIZACIÓN</t>
  </si>
  <si>
    <t>Cuello del útero</t>
  </si>
  <si>
    <t>Estomago</t>
  </si>
  <si>
    <t>Mama</t>
  </si>
  <si>
    <t>Glándula Prostática</t>
  </si>
  <si>
    <t>Estómago</t>
  </si>
  <si>
    <t>Bronquios, Pulmón</t>
  </si>
  <si>
    <t>Otros tumore malignos de Piel</t>
  </si>
  <si>
    <t>Otros tumores malignos de Piel</t>
  </si>
  <si>
    <t>Leucemia Linfoide</t>
  </si>
  <si>
    <t>Testículo</t>
  </si>
  <si>
    <t>No especificado</t>
  </si>
  <si>
    <t>Total casos mujeres</t>
  </si>
  <si>
    <t>Total casos varones</t>
  </si>
  <si>
    <t>Población Demandante Potencial (ii)</t>
  </si>
  <si>
    <t>Población Demandante (iv)</t>
  </si>
  <si>
    <t>Población Demandante Generada (v)</t>
  </si>
  <si>
    <t>(i) Población de la zona de intervención</t>
  </si>
  <si>
    <t>(iv) % de Población que actualmente se realiza exámenes (Fuente: Oficina de Estadística e Informática)</t>
  </si>
  <si>
    <t xml:space="preserve">(v) Pob. Demandante No atendida Incorporada = 10% x (1 - % Pob. Que se efectúa act. Este tipo de exámenes) x (ii) </t>
  </si>
  <si>
    <t>(vi) Pob. Que efectivamente puede atenderse con la intervención (dadas la capacidad de oferta y preferencias de los usuarios)</t>
  </si>
  <si>
    <t>NOTAS</t>
  </si>
  <si>
    <t>DEMANDA TOTAL</t>
  </si>
  <si>
    <t>Promedio (2014 - 2023)</t>
  </si>
  <si>
    <t>Fuente: INEI-Censos Nacionales: 1993-2007</t>
  </si>
  <si>
    <t>Tasa de crecimiento promedio anual: 2.6%</t>
  </si>
  <si>
    <t>Enfermera</t>
  </si>
  <si>
    <t xml:space="preserve"> Estimación de la Población de Referencia</t>
  </si>
  <si>
    <r>
      <rPr>
        <vertAlign val="superscript"/>
        <sz val="8"/>
        <color indexed="8"/>
        <rFont val="Century Gothic"/>
        <family val="2"/>
      </rPr>
      <t>(1)</t>
    </r>
    <r>
      <rPr>
        <sz val="8"/>
        <color indexed="8"/>
        <rFont val="Century Gothic"/>
        <family val="2"/>
      </rPr>
      <t xml:space="preserve"> ENAHO 2001 Pag. 240 -251 -253</t>
    </r>
  </si>
  <si>
    <r>
      <rPr>
        <vertAlign val="superscript"/>
        <sz val="8"/>
        <color indexed="8"/>
        <rFont val="Century Gothic"/>
        <family val="2"/>
      </rPr>
      <t xml:space="preserve">(2) </t>
    </r>
    <r>
      <rPr>
        <sz val="8"/>
        <color indexed="8"/>
        <rFont val="Century Gothic"/>
        <family val="2"/>
      </rPr>
      <t>ENAHO 2001 Pag. 242</t>
    </r>
  </si>
  <si>
    <t>(ii) Población femenina considerada por el Programa para realizarce exámenes de Estómago</t>
  </si>
  <si>
    <t>MUJERES</t>
  </si>
  <si>
    <t>Población que No se hace exámenes , pero se motiva a hacerlo por la implementación del equipo (supuesto)</t>
  </si>
  <si>
    <r>
      <t xml:space="preserve">     B.- </t>
    </r>
    <r>
      <rPr>
        <b/>
        <u/>
        <sz val="10"/>
        <color indexed="8"/>
        <rFont val="Century Gothic"/>
        <family val="2"/>
      </rPr>
      <t>SUMINISTRO</t>
    </r>
    <r>
      <rPr>
        <b/>
        <sz val="10"/>
        <color indexed="8"/>
        <rFont val="Century Gothic"/>
        <family val="2"/>
      </rPr>
      <t xml:space="preserve"> (Mobiliario)</t>
    </r>
  </si>
  <si>
    <r>
      <t xml:space="preserve">     A.- </t>
    </r>
    <r>
      <rPr>
        <b/>
        <u/>
        <sz val="10"/>
        <color indexed="8"/>
        <rFont val="Century Gothic"/>
        <family val="2"/>
      </rPr>
      <t>SUMINISTRO</t>
    </r>
    <r>
      <rPr>
        <b/>
        <sz val="10"/>
        <color indexed="8"/>
        <rFont val="Century Gothic"/>
        <family val="2"/>
      </rPr>
      <t xml:space="preserve"> (Equipo)</t>
    </r>
  </si>
  <si>
    <t>Mejoramiento de los Servicios de Salud en el Marco del Programa Estratégico de Prevención y Control de Cáncer en el  ……., Distrito de ……, Provincia de……,….</t>
  </si>
  <si>
    <r>
      <t xml:space="preserve">(*) </t>
    </r>
    <r>
      <rPr>
        <sz val="8"/>
        <color indexed="8"/>
        <rFont val="Century Gothic"/>
        <family val="2"/>
      </rPr>
      <t xml:space="preserve">y </t>
    </r>
    <r>
      <rPr>
        <vertAlign val="superscript"/>
        <sz val="8"/>
        <color indexed="8"/>
        <rFont val="Century Gothic"/>
        <family val="2"/>
      </rPr>
      <t>(**)</t>
    </r>
    <r>
      <rPr>
        <sz val="8"/>
        <color indexed="8"/>
        <rFont val="Century Gothic"/>
        <family val="2"/>
      </rPr>
      <t xml:space="preserve"> El costo del Expediente Técnico y la Supervisión se calculan como un % de los activos tangibles (Infraestrutura), al considerar sólo equipamiento se asumen estos como cero "0".</t>
    </r>
  </si>
  <si>
    <t>A. RECURSOS HUMANOS - Alternativa 1 y 2</t>
  </si>
  <si>
    <t>B. INSUMOS - Alternativa 1 y 2</t>
  </si>
  <si>
    <t>1. Inversión</t>
  </si>
  <si>
    <t>3. Costos de Oper. Y Mant. Sin Proyecto</t>
  </si>
  <si>
    <t>Costos Incrementales</t>
  </si>
  <si>
    <t>VACSN (T.D. 9%)</t>
  </si>
  <si>
    <t>Beneficiarios (Total del Horizonte)</t>
  </si>
  <si>
    <r>
      <t xml:space="preserve">COSTO EFECTIVIDAD </t>
    </r>
    <r>
      <rPr>
        <vertAlign val="subscript"/>
        <sz val="10"/>
        <color indexed="8"/>
        <rFont val="Century Gothic"/>
        <family val="2"/>
      </rPr>
      <t>ALT 01</t>
    </r>
  </si>
  <si>
    <t>Por ello es importante prevenirla con una detacción temprana y oportuna, que permita que el porcentaje de curación se eleve al 90%. Una debilidad saltante del sector Salud es que actualmente sigue siendo escaso las actividades de promoción, prevención, tamizaje y detección temprana del cáncer en general. De alli la alta prevalencia de casos avanzados, que sumados a la escacez de recursos humanos calificados, infraestructura y equipamiento genera la persistencia de una gran brecha entre la demanda y la oferta de servicios de salud. Asimismo, son escazos los equipos existentes para el diagnóstico y tratamiento de las distintas patologías. Un factor no memos importante que no se debe dejar de mencionar en el prevención y diagnóstico actual del problema, son los inadecuados hábitos, estilos de viday la debil importancia que actuamente tienen las personas en general, ya que muchas veces no contribuyen a desarrollar las acciones preventivas, asimismo, no perciben la importancia de somenterse a examenes de prevención y diagnóstico oportuno.</t>
  </si>
  <si>
    <t>Año 4</t>
  </si>
  <si>
    <t>Año 5</t>
  </si>
  <si>
    <t>Año 6</t>
  </si>
  <si>
    <t>Año 7</t>
  </si>
  <si>
    <t>Año 8</t>
  </si>
  <si>
    <t>Año 9</t>
  </si>
  <si>
    <t>X</t>
  </si>
  <si>
    <t xml:space="preserve"> </t>
  </si>
  <si>
    <t>Recursos Humanos</t>
  </si>
  <si>
    <t>Servicios Generales</t>
  </si>
  <si>
    <t xml:space="preserve">Insumos </t>
  </si>
  <si>
    <t>Insuficiente capacidad operativa y funcional en los servicios de salud</t>
  </si>
  <si>
    <t>Hospital XXXXXXXX</t>
  </si>
  <si>
    <t>En tal sentido, en el marco del Programa Presupuestal de Prevención y Control de Cáncer, expresa que éste es un proceso orientado a lograr que toda la población residente en el territorio nacional, disponga de servicos de salud preventivos que le permita acceder a un conjunto de prestaciones de salud de carácter preventivo, promocional, recuperativo y de rehabilitación, en condiciones adecuadas de eficiencia, equidad, oportunidad, calidad y dignidad sobre la base del Plan Nacional para el Fortalecimiento de la Prevención y Control del  Cáncer en el Perú.</t>
  </si>
  <si>
    <t>Adquisición de equipo complementario de laboratorio para examen de PSA y para procedimientos endoscópicos</t>
  </si>
  <si>
    <t>procedimientos</t>
  </si>
  <si>
    <t>Población sensibilizada en temas de prevención y control de cáncer</t>
  </si>
  <si>
    <t>Alternativa 1: Adquisición, entrega y puesta en operación de equipo para endoscopía y  de laboratorio; capacitación y campañas de difución para la prevención y control del Cáncer.</t>
  </si>
  <si>
    <t>Videocolposcopio</t>
  </si>
  <si>
    <t>01.01.03</t>
  </si>
  <si>
    <t>01.01.04</t>
  </si>
  <si>
    <t>Pistola de criocirugia</t>
  </si>
  <si>
    <t>Termo criogenico para nitrogeno líquido de 25l</t>
  </si>
  <si>
    <t>Unidad de electrocirugía</t>
  </si>
  <si>
    <t xml:space="preserve">          Videocolposcopio</t>
  </si>
  <si>
    <t xml:space="preserve">          Pistola de criocirugía</t>
  </si>
  <si>
    <t xml:space="preserve">          Termo criogenico para nitrogeno líquido de 25l</t>
  </si>
  <si>
    <t xml:space="preserve">          Unidad de electrocirugía</t>
  </si>
  <si>
    <t>Cuello de Útero</t>
  </si>
  <si>
    <t>de 21 a 65 años</t>
  </si>
  <si>
    <t>Colposcopia</t>
  </si>
  <si>
    <t>Crioterapia</t>
  </si>
  <si>
    <t>PROCEDIMIENTOS</t>
  </si>
  <si>
    <t>Consejería en la Prevención de Cáncer de Cuello de Útero</t>
  </si>
  <si>
    <t>2.- Detección temprana de cáncer de cuello uterino</t>
  </si>
  <si>
    <t xml:space="preserve">3.- </t>
  </si>
  <si>
    <t>1.- Despistaje de cáncer de cuello uterino</t>
  </si>
  <si>
    <t>1.- Detección de cáncer de cuello uterino mediante colposcopia</t>
  </si>
  <si>
    <t>2.- Detección de cáncer de cuello uterino mediante crioterapia</t>
  </si>
  <si>
    <t>Presencia de acciones y técnicas de mantenimiento</t>
  </si>
  <si>
    <t>Realizar el diagnóstico temprano de este tipo de cáncer, así como promover estilos de vida saludables en las usuarias.</t>
  </si>
  <si>
    <t>Promoción de hábitos saludables, prevención del cáncer de cuello uterino, tamizaje - detección- diagnóstico temprano, para un posterior tratamiento adecuado y oportuno, mejorar la calidad de visa contribuyendo a la reducción de la incidenca, morbilidad y mortalidad de cáncer de cuello uterino en el ámbito de  jurisdicción del Hospital XXXXX, aplicando intervenciones sistemáticas basadas en promoción de la salud, prevención de cáncer, detección temprana, diagnóstico, tratamiento, rehabilitación y cuidados paliativos con un enfoque integral para contar con personas saludables.</t>
  </si>
</sst>
</file>

<file path=xl/styles.xml><?xml version="1.0" encoding="utf-8"?>
<styleSheet xmlns="http://schemas.openxmlformats.org/spreadsheetml/2006/main">
  <numFmts count="14">
    <numFmt numFmtId="8" formatCode="&quot;S/.&quot;\ #,##0.00;[Red]&quot;S/.&quot;\ \-#,##0.00"/>
    <numFmt numFmtId="43" formatCode="_ * #,##0.00_ ;_ * \-#,##0.00_ ;_ * &quot;-&quot;??_ ;_ @_ "/>
    <numFmt numFmtId="164" formatCode="_([$€]\ * #,##0.00_);_([$€]\ * \(#,##0.00\);_([$€]\ * &quot;-&quot;??_);_(@_)"/>
    <numFmt numFmtId="165" formatCode="0.0%"/>
    <numFmt numFmtId="166" formatCode="0.0000%"/>
    <numFmt numFmtId="167" formatCode="#,##0.0"/>
    <numFmt numFmtId="168" formatCode="\$#,##0\ ;&quot;($&quot;#,##0\)"/>
    <numFmt numFmtId="169" formatCode="_([$€]* #,##0.00_);_([$€]* \(#,##0.00\);_([$€]* \-??_);_(@_)"/>
    <numFmt numFmtId="170" formatCode="_-* #,##0.00\ &quot;€&quot;_-;\-* #,##0.00\ &quot;€&quot;_-;_-* &quot;-&quot;??\ &quot;€&quot;_-;_-@_-"/>
    <numFmt numFmtId="171" formatCode="_([$€-2]* #,##0.00_);_([$€-2]* \(#,##0.00\);_([$€-2]* \-??_)"/>
    <numFmt numFmtId="172" formatCode="_(* #,##0_);_(* \(#,##0\);_(* \-??_);_(@_)"/>
    <numFmt numFmtId="173" formatCode="_(* #,##0.00_);_(* \(#,##0.00\);_(* \-??_);_(@_)"/>
    <numFmt numFmtId="174" formatCode="_ * #,##0.00_ ;_ * \-#,##0.00_ ;_ * \-??_ ;_ @_ "/>
    <numFmt numFmtId="175" formatCode="\$#,##0.00\ ;&quot;($&quot;#,##0.00\)"/>
  </numFmts>
  <fonts count="97">
    <font>
      <sz val="11"/>
      <color theme="1"/>
      <name val="Calibri"/>
      <family val="2"/>
      <scheme val="minor"/>
    </font>
    <font>
      <sz val="11"/>
      <color indexed="8"/>
      <name val="Calibri"/>
      <family val="2"/>
    </font>
    <font>
      <b/>
      <sz val="11"/>
      <color indexed="8"/>
      <name val="Calibri"/>
      <family val="2"/>
    </font>
    <font>
      <sz val="8"/>
      <color indexed="8"/>
      <name val="Arial"/>
      <family val="2"/>
    </font>
    <font>
      <sz val="10"/>
      <color indexed="8"/>
      <name val="Arial"/>
      <family val="2"/>
    </font>
    <font>
      <b/>
      <sz val="10"/>
      <color indexed="8"/>
      <name val="Arial"/>
      <family val="2"/>
    </font>
    <font>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9"/>
      <name val="Verdan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8"/>
      <name val="Calibri"/>
      <family val="2"/>
    </font>
    <font>
      <sz val="10"/>
      <name val="Arial"/>
      <family val="2"/>
    </font>
    <font>
      <b/>
      <sz val="10"/>
      <name val="Arial"/>
      <family val="2"/>
    </font>
    <font>
      <b/>
      <sz val="12"/>
      <name val="Arial"/>
      <family val="2"/>
    </font>
    <font>
      <b/>
      <sz val="9"/>
      <color indexed="8"/>
      <name val="Arial"/>
      <family val="2"/>
    </font>
    <font>
      <b/>
      <sz val="9"/>
      <name val="Arial"/>
      <family val="2"/>
    </font>
    <font>
      <b/>
      <sz val="10"/>
      <color indexed="8"/>
      <name val="Arial"/>
      <family val="2"/>
    </font>
    <font>
      <sz val="10"/>
      <color indexed="8"/>
      <name val="Arial"/>
      <family val="2"/>
    </font>
    <font>
      <sz val="10"/>
      <name val="Arial Narrow"/>
      <family val="2"/>
    </font>
    <font>
      <b/>
      <sz val="10"/>
      <name val="Arial Narrow"/>
      <family val="2"/>
    </font>
    <font>
      <b/>
      <sz val="9"/>
      <name val="Arial Narrow"/>
      <family val="2"/>
    </font>
    <font>
      <sz val="7"/>
      <name val="Arial Narrow"/>
      <family val="2"/>
    </font>
    <font>
      <b/>
      <sz val="7"/>
      <color indexed="9"/>
      <name val="Arial Narrow"/>
      <family val="2"/>
    </font>
    <font>
      <b/>
      <sz val="7"/>
      <name val="Arial Narrow"/>
      <family val="2"/>
    </font>
    <font>
      <b/>
      <sz val="10"/>
      <color indexed="9"/>
      <name val="Arial Narrow"/>
      <family val="2"/>
    </font>
    <font>
      <b/>
      <sz val="18"/>
      <name val="Arial"/>
      <family val="2"/>
    </font>
    <font>
      <sz val="6"/>
      <name val="Arial"/>
      <family val="2"/>
    </font>
    <font>
      <u/>
      <sz val="6"/>
      <color indexed="12"/>
      <name val="Arial"/>
      <family val="2"/>
    </font>
    <font>
      <u/>
      <sz val="10"/>
      <color indexed="12"/>
      <name val="Arial"/>
      <family val="2"/>
    </font>
    <font>
      <b/>
      <sz val="11"/>
      <color indexed="8"/>
      <name val="Century Gothic"/>
      <family val="2"/>
    </font>
    <font>
      <b/>
      <sz val="8"/>
      <color indexed="8"/>
      <name val="Century Gothic"/>
      <family val="2"/>
    </font>
    <font>
      <sz val="14"/>
      <name val="Arial"/>
      <family val="2"/>
    </font>
    <font>
      <sz val="10"/>
      <color indexed="10"/>
      <name val="Arial"/>
      <family val="2"/>
    </font>
    <font>
      <sz val="10"/>
      <name val="Century Gothic"/>
      <family val="2"/>
    </font>
    <font>
      <b/>
      <sz val="10"/>
      <color indexed="9"/>
      <name val="Arial"/>
      <family val="2"/>
    </font>
    <font>
      <sz val="10"/>
      <color indexed="9"/>
      <name val="Arial"/>
      <family val="2"/>
    </font>
    <font>
      <sz val="10"/>
      <color indexed="62"/>
      <name val="Arial"/>
      <family val="2"/>
    </font>
    <font>
      <sz val="10"/>
      <color indexed="30"/>
      <name val="Arial"/>
      <family val="2"/>
    </font>
    <font>
      <sz val="12"/>
      <name val="Times New Roman"/>
      <family val="1"/>
    </font>
    <font>
      <b/>
      <i/>
      <sz val="10"/>
      <name val="Arial"/>
      <family val="2"/>
    </font>
    <font>
      <sz val="10"/>
      <color indexed="53"/>
      <name val="Arial"/>
      <family val="2"/>
    </font>
    <font>
      <b/>
      <sz val="9"/>
      <color indexed="81"/>
      <name val="Tahoma"/>
      <family val="2"/>
    </font>
    <font>
      <sz val="9"/>
      <color indexed="81"/>
      <name val="Tahoma"/>
      <family val="2"/>
    </font>
    <font>
      <sz val="9"/>
      <name val="Century Gothic"/>
      <family val="2"/>
    </font>
    <font>
      <b/>
      <sz val="10"/>
      <name val="Century Gothic"/>
      <family val="2"/>
    </font>
    <font>
      <sz val="8"/>
      <color indexed="8"/>
      <name val="Century Gothic"/>
      <family val="2"/>
    </font>
    <font>
      <b/>
      <sz val="10"/>
      <color indexed="8"/>
      <name val="Century Gothic"/>
      <family val="2"/>
    </font>
    <font>
      <sz val="10"/>
      <color indexed="8"/>
      <name val="Century Gothic"/>
      <family val="2"/>
    </font>
    <font>
      <b/>
      <vertAlign val="superscript"/>
      <sz val="10"/>
      <color indexed="8"/>
      <name val="Century Gothic"/>
      <family val="2"/>
    </font>
    <font>
      <vertAlign val="superscript"/>
      <sz val="10"/>
      <color indexed="8"/>
      <name val="Century Gothic"/>
      <family val="2"/>
    </font>
    <font>
      <sz val="8"/>
      <color indexed="8"/>
      <name val="Century Gothic"/>
      <family val="2"/>
    </font>
    <font>
      <sz val="10"/>
      <color indexed="8"/>
      <name val="Century Gothic"/>
      <family val="2"/>
    </font>
    <font>
      <sz val="8"/>
      <name val="Century Gothic"/>
      <family val="2"/>
    </font>
    <font>
      <vertAlign val="superscript"/>
      <sz val="8"/>
      <color indexed="8"/>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0"/>
      <color theme="1"/>
      <name val="Century Gothic"/>
      <family val="2"/>
    </font>
    <font>
      <sz val="10"/>
      <color theme="1"/>
      <name val="Century Gothic"/>
      <family val="2"/>
    </font>
    <font>
      <sz val="8"/>
      <color theme="1"/>
      <name val="Century Gothic"/>
      <family val="2"/>
    </font>
    <font>
      <vertAlign val="subscript"/>
      <sz val="10"/>
      <name val="Century Gothic"/>
      <family val="2"/>
    </font>
    <font>
      <b/>
      <vertAlign val="subscript"/>
      <sz val="10"/>
      <name val="Century Gothic"/>
      <family val="2"/>
    </font>
    <font>
      <b/>
      <u/>
      <sz val="10"/>
      <color indexed="8"/>
      <name val="Century Gothic"/>
      <family val="2"/>
    </font>
    <font>
      <b/>
      <sz val="10"/>
      <color indexed="9"/>
      <name val="Century Gothic"/>
      <family val="2"/>
    </font>
    <font>
      <b/>
      <sz val="10"/>
      <color indexed="10"/>
      <name val="Century Gothic"/>
      <family val="2"/>
    </font>
    <font>
      <b/>
      <i/>
      <sz val="10"/>
      <color indexed="8"/>
      <name val="Century Gothic"/>
      <family val="2"/>
    </font>
    <font>
      <b/>
      <u/>
      <sz val="11"/>
      <color theme="1"/>
      <name val="Century Gothic"/>
      <family val="2"/>
    </font>
    <font>
      <vertAlign val="subscript"/>
      <sz val="10"/>
      <color indexed="8"/>
      <name val="Century Gothic"/>
      <family val="2"/>
    </font>
  </fonts>
  <fills count="10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0"/>
        <bgColor indexed="49"/>
      </patternFill>
    </fill>
    <fill>
      <patternFill patternType="solid">
        <fgColor indexed="25"/>
        <bgColor indexed="53"/>
      </patternFill>
    </fill>
    <fill>
      <patternFill patternType="solid">
        <fgColor indexed="24"/>
        <bgColor indexed="55"/>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25"/>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25"/>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9"/>
        <bgColor indexed="64"/>
      </patternFill>
    </fill>
    <fill>
      <patternFill patternType="solid">
        <fgColor indexed="60"/>
        <bgColor indexed="64"/>
      </patternFill>
    </fill>
    <fill>
      <patternFill patternType="solid">
        <fgColor indexed="55"/>
        <bgColor indexed="64"/>
      </patternFill>
    </fill>
    <fill>
      <patternFill patternType="solid">
        <fgColor indexed="50"/>
        <bgColor indexed="64"/>
      </patternFill>
    </fill>
    <fill>
      <patternFill patternType="solid">
        <fgColor indexed="63"/>
        <bgColor indexed="64"/>
      </patternFill>
    </fill>
    <fill>
      <patternFill patternType="solid">
        <fgColor indexed="31"/>
        <bgColor indexed="64"/>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2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FFCC"/>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indexed="6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8" tint="-0.249977111117893"/>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9"/>
      </bottom>
      <diagonal/>
    </border>
    <border>
      <left style="thin">
        <color indexed="64"/>
      </left>
      <right style="thin">
        <color indexed="64"/>
      </right>
      <top style="hair">
        <color indexed="64"/>
      </top>
      <bottom style="medium">
        <color indexed="9"/>
      </bottom>
      <diagonal/>
    </border>
    <border>
      <left/>
      <right style="thin">
        <color indexed="64"/>
      </right>
      <top style="hair">
        <color indexed="64"/>
      </top>
      <bottom style="medium">
        <color indexed="9"/>
      </bottom>
      <diagonal/>
    </border>
    <border>
      <left style="medium">
        <color indexed="9"/>
      </left>
      <right style="thin">
        <color indexed="64"/>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style="medium">
        <color indexed="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medium">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361">
    <xf numFmtId="0" fontId="0" fillId="0" borderId="0"/>
    <xf numFmtId="0" fontId="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71" fillId="66" borderId="0" applyNumberFormat="0" applyBorder="0" applyAlignment="0" applyProtection="0"/>
    <xf numFmtId="0" fontId="71" fillId="66" borderId="0" applyNumberFormat="0" applyBorder="0" applyAlignment="0" applyProtection="0"/>
    <xf numFmtId="0" fontId="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71" fillId="69" borderId="0" applyNumberFormat="0" applyBorder="0" applyAlignment="0" applyProtection="0"/>
    <xf numFmtId="0" fontId="71" fillId="6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71" fillId="70" borderId="0" applyNumberFormat="0" applyBorder="0" applyAlignment="0" applyProtection="0"/>
    <xf numFmtId="0" fontId="71" fillId="7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2" borderId="0" applyNumberFormat="0" applyBorder="0" applyAlignment="0" applyProtection="0"/>
    <xf numFmtId="0" fontId="72" fillId="71" borderId="0" applyNumberFormat="0" applyBorder="0" applyAlignment="0" applyProtection="0"/>
    <xf numFmtId="0" fontId="72" fillId="7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72" fillId="72" borderId="0" applyNumberFormat="0" applyBorder="0" applyAlignment="0" applyProtection="0"/>
    <xf numFmtId="0" fontId="72" fillId="72"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72" fillId="73" borderId="0" applyNumberFormat="0" applyBorder="0" applyAlignment="0" applyProtection="0"/>
    <xf numFmtId="0" fontId="72" fillId="7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1" borderId="1" applyNumberFormat="0" applyAlignment="0" applyProtection="0"/>
    <xf numFmtId="0" fontId="11" fillId="30" borderId="1" applyNumberFormat="0" applyAlignment="0" applyProtection="0"/>
    <xf numFmtId="0" fontId="74" fillId="78" borderId="58" applyNumberFormat="0" applyAlignment="0" applyProtection="0"/>
    <xf numFmtId="0" fontId="74" fillId="78" borderId="58"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3" borderId="2" applyNumberFormat="0" applyAlignment="0" applyProtection="0"/>
    <xf numFmtId="0" fontId="12" fillId="32" borderId="2" applyNumberFormat="0" applyAlignment="0" applyProtection="0"/>
    <xf numFmtId="0" fontId="75" fillId="79" borderId="59" applyNumberFormat="0" applyAlignment="0" applyProtection="0"/>
    <xf numFmtId="0" fontId="75" fillId="79" borderId="59" applyNumberFormat="0" applyAlignment="0" applyProtection="0"/>
    <xf numFmtId="0" fontId="12" fillId="33" borderId="2" applyNumberFormat="0" applyAlignment="0" applyProtection="0"/>
    <xf numFmtId="0" fontId="12" fillId="33"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76" fillId="0" borderId="60" applyNumberFormat="0" applyFill="0" applyAlignment="0" applyProtection="0"/>
    <xf numFmtId="0" fontId="76" fillId="0" borderId="60" applyNumberFormat="0" applyFill="0" applyAlignment="0" applyProtection="0"/>
    <xf numFmtId="3" fontId="6" fillId="0" borderId="0" applyFill="0" applyBorder="0" applyAlignment="0" applyProtection="0"/>
    <xf numFmtId="168" fontId="6" fillId="0" borderId="0" applyFill="0" applyBorder="0" applyAlignment="0" applyProtection="0"/>
    <xf numFmtId="0" fontId="6" fillId="0" borderId="0" applyFill="0" applyBorder="0" applyAlignment="0" applyProtection="0"/>
    <xf numFmtId="0" fontId="26" fillId="0" borderId="0" applyProtection="0"/>
    <xf numFmtId="0" fontId="42" fillId="0" borderId="0" applyProtection="0"/>
    <xf numFmtId="0" fontId="30" fillId="0" borderId="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9" fillId="23"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72" fillId="80" borderId="0" applyNumberFormat="0" applyBorder="0" applyAlignment="0" applyProtection="0"/>
    <xf numFmtId="0" fontId="72" fillId="80"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9" fillId="1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9"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1" fillId="7" borderId="0" applyNumberFormat="0" applyBorder="0" applyAlignment="0" applyProtection="0"/>
    <xf numFmtId="0" fontId="1" fillId="19" borderId="0" applyNumberFormat="0" applyBorder="0" applyAlignment="0" applyProtection="0"/>
    <xf numFmtId="0" fontId="9" fillId="19"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1" borderId="0" applyNumberFormat="0" applyBorder="0" applyAlignment="0" applyProtection="0"/>
    <xf numFmtId="0" fontId="72" fillId="82" borderId="0" applyNumberFormat="0" applyBorder="0" applyAlignment="0" applyProtection="0"/>
    <xf numFmtId="0" fontId="72" fillId="8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6" borderId="0" applyNumberFormat="0" applyBorder="0" applyAlignment="0" applyProtection="0"/>
    <xf numFmtId="0" fontId="72" fillId="84" borderId="0" applyNumberFormat="0" applyBorder="0" applyAlignment="0" applyProtection="0"/>
    <xf numFmtId="0" fontId="72" fillId="8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9" fillId="29"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72" fillId="85" borderId="0" applyNumberFormat="0" applyBorder="0" applyAlignment="0" applyProtection="0"/>
    <xf numFmtId="0" fontId="72" fillId="85" borderId="0" applyNumberFormat="0" applyBorder="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3" borderId="1" applyNumberFormat="0" applyAlignment="0" applyProtection="0"/>
    <xf numFmtId="0" fontId="15" fillId="12" borderId="1" applyNumberFormat="0" applyAlignment="0" applyProtection="0"/>
    <xf numFmtId="0" fontId="78" fillId="86" borderId="58" applyNumberFormat="0" applyAlignment="0" applyProtection="0"/>
    <xf numFmtId="0" fontId="78" fillId="86" borderId="58" applyNumberFormat="0" applyAlignment="0" applyProtection="0"/>
    <xf numFmtId="0" fontId="15" fillId="13" borderId="1" applyNumberFormat="0" applyAlignment="0" applyProtection="0"/>
    <xf numFmtId="0" fontId="15" fillId="13" borderId="1" applyNumberFormat="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69" fontId="6" fillId="0" borderId="0" applyFill="0" applyBorder="0" applyAlignment="0" applyProtection="0"/>
    <xf numFmtId="171" fontId="6" fillId="0" borderId="0" applyFill="0" applyBorder="0" applyAlignment="0" applyProtection="0"/>
    <xf numFmtId="0" fontId="7" fillId="0" borderId="0" applyProtection="0"/>
    <xf numFmtId="0" fontId="6" fillId="0" borderId="0" applyProtection="0"/>
    <xf numFmtId="0" fontId="6" fillId="0" borderId="0" applyProtection="0"/>
    <xf numFmtId="0" fontId="6" fillId="0" borderId="0" applyProtection="0"/>
    <xf numFmtId="0" fontId="6" fillId="0" borderId="0" applyProtection="0"/>
    <xf numFmtId="0" fontId="43" fillId="0" borderId="0" applyProtection="0"/>
    <xf numFmtId="0" fontId="7" fillId="0" borderId="0" applyProtection="0"/>
    <xf numFmtId="0" fontId="6" fillId="0" borderId="0" applyProtection="0"/>
    <xf numFmtId="0" fontId="6" fillId="0" borderId="0" applyProtection="0"/>
    <xf numFmtId="0" fontId="6" fillId="0" borderId="0" applyProtection="0"/>
    <xf numFmtId="0" fontId="6" fillId="0" borderId="0" applyProtection="0"/>
    <xf numFmtId="0" fontId="26" fillId="0" borderId="0" applyProtection="0"/>
    <xf numFmtId="0" fontId="26" fillId="0" borderId="0" applyProtection="0"/>
    <xf numFmtId="0" fontId="26" fillId="0" borderId="0" applyProtection="0"/>
    <xf numFmtId="4" fontId="26" fillId="0" borderId="0" applyProtection="0"/>
    <xf numFmtId="2" fontId="6" fillId="0" borderId="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79" fillId="87" borderId="0" applyNumberFormat="0" applyBorder="0" applyAlignment="0" applyProtection="0"/>
    <xf numFmtId="0" fontId="79" fillId="87" borderId="0" applyNumberFormat="0" applyBorder="0" applyAlignment="0" applyProtection="0"/>
    <xf numFmtId="166" fontId="6" fillId="0" borderId="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43" fontId="6" fillId="0" borderId="0" applyFont="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2" fontId="6" fillId="0" borderId="0" applyFill="0" applyBorder="0" applyAlignment="0" applyProtection="0"/>
    <xf numFmtId="173" fontId="6" fillId="0" borderId="0" applyFill="0" applyBorder="0" applyAlignment="0" applyProtection="0"/>
    <xf numFmtId="165" fontId="6" fillId="0" borderId="0" applyFill="0" applyBorder="0" applyAlignment="0" applyProtection="0"/>
    <xf numFmtId="0"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65" fontId="6" fillId="0" borderId="0" applyFill="0" applyBorder="0" applyAlignment="0" applyProtection="0"/>
    <xf numFmtId="174"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75" fontId="26" fillId="0" borderId="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6" fillId="0" borderId="0"/>
    <xf numFmtId="0" fontId="6" fillId="0" borderId="0"/>
    <xf numFmtId="0" fontId="28" fillId="0" borderId="0"/>
    <xf numFmtId="0" fontId="6" fillId="0" borderId="0"/>
    <xf numFmtId="0" fontId="18" fillId="0" borderId="0"/>
    <xf numFmtId="0" fontId="71" fillId="0" borderId="0"/>
    <xf numFmtId="0" fontId="71" fillId="0" borderId="0"/>
    <xf numFmtId="0" fontId="71" fillId="0" borderId="0"/>
    <xf numFmtId="0" fontId="1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6"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18" fillId="0" borderId="0"/>
    <xf numFmtId="0" fontId="6" fillId="0" borderId="0"/>
    <xf numFmtId="0" fontId="6" fillId="0" borderId="0"/>
    <xf numFmtId="0" fontId="18" fillId="0" borderId="0"/>
    <xf numFmtId="0" fontId="6" fillId="0" borderId="0"/>
    <xf numFmtId="0" fontId="6"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71" fillId="0" borderId="0"/>
    <xf numFmtId="0" fontId="71" fillId="0" borderId="0"/>
    <xf numFmtId="0" fontId="18" fillId="0" borderId="0"/>
    <xf numFmtId="0" fontId="71" fillId="0" borderId="0"/>
    <xf numFmtId="0" fontId="71" fillId="0" borderId="0"/>
    <xf numFmtId="0" fontId="18"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1" fillId="0" borderId="0"/>
    <xf numFmtId="0" fontId="71" fillId="0" borderId="0"/>
    <xf numFmtId="0" fontId="7" fillId="0" borderId="0"/>
    <xf numFmtId="0" fontId="71" fillId="0" borderId="0"/>
    <xf numFmtId="0" fontId="71" fillId="0" borderId="0"/>
    <xf numFmtId="0" fontId="7" fillId="0" borderId="0"/>
    <xf numFmtId="0" fontId="7" fillId="0" borderId="0"/>
    <xf numFmtId="0" fontId="7" fillId="0" borderId="0"/>
    <xf numFmtId="0" fontId="1" fillId="0" borderId="0"/>
    <xf numFmtId="0" fontId="6" fillId="0" borderId="0"/>
    <xf numFmtId="0" fontId="6" fillId="0" borderId="0"/>
    <xf numFmtId="0" fontId="6" fillId="0" borderId="0"/>
    <xf numFmtId="0" fontId="6"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1" fillId="47" borderId="4" applyNumberFormat="0" applyFon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7" borderId="4"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1" fillId="88" borderId="61" applyNumberFormat="0" applyFont="0" applyAlignment="0" applyProtection="0"/>
    <xf numFmtId="0" fontId="6" fillId="48" borderId="4" applyNumberFormat="0" applyAlignment="0" applyProtection="0"/>
    <xf numFmtId="0" fontId="6" fillId="48" borderId="4" applyNumberFormat="0" applyAlignment="0" applyProtection="0"/>
    <xf numFmtId="10" fontId="26" fillId="0" borderId="0" applyProtection="0"/>
    <xf numFmtId="9" fontId="6" fillId="0" borderId="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1" borderId="5" applyNumberFormat="0" applyAlignment="0" applyProtection="0"/>
    <xf numFmtId="0" fontId="19" fillId="30" borderId="5" applyNumberFormat="0" applyAlignment="0" applyProtection="0"/>
    <xf numFmtId="0" fontId="80" fillId="78" borderId="62" applyNumberFormat="0" applyAlignment="0" applyProtection="0"/>
    <xf numFmtId="0" fontId="80" fillId="78" borderId="6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84" fillId="0" borderId="63" applyNumberFormat="0" applyFill="0" applyAlignment="0" applyProtection="0"/>
    <xf numFmtId="0" fontId="84" fillId="0" borderId="63"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85" fillId="0" borderId="64" applyNumberFormat="0" applyFill="0" applyAlignment="0" applyProtection="0"/>
    <xf numFmtId="0" fontId="85" fillId="0" borderId="64"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77" fillId="0" borderId="65" applyNumberFormat="0" applyFill="0" applyAlignment="0" applyProtection="0"/>
    <xf numFmtId="0" fontId="77" fillId="0" borderId="6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5"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9" fontId="1" fillId="0" borderId="0" applyFont="0" applyFill="0" applyBorder="0" applyAlignment="0" applyProtection="0"/>
  </cellStyleXfs>
  <cellXfs count="769">
    <xf numFmtId="0" fontId="0" fillId="0" borderId="0" xfId="0"/>
    <xf numFmtId="0" fontId="4" fillId="0" borderId="10" xfId="0" applyFont="1" applyBorder="1"/>
    <xf numFmtId="3" fontId="6" fillId="0" borderId="10" xfId="2936" applyNumberFormat="1"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wrapText="1"/>
    </xf>
    <xf numFmtId="0" fontId="6" fillId="0" borderId="10" xfId="2813" applyFont="1" applyBorder="1"/>
    <xf numFmtId="0" fontId="28" fillId="0" borderId="0" xfId="2813"/>
    <xf numFmtId="0" fontId="6" fillId="0" borderId="0" xfId="2813" applyFont="1" applyBorder="1"/>
    <xf numFmtId="0" fontId="6" fillId="0" borderId="0" xfId="2813" applyFont="1" applyFill="1" applyBorder="1"/>
    <xf numFmtId="0" fontId="6" fillId="0" borderId="10" xfId="2813" applyFont="1" applyFill="1" applyBorder="1" applyAlignment="1">
      <alignment horizontal="center"/>
    </xf>
    <xf numFmtId="4" fontId="0" fillId="0" borderId="0" xfId="0" applyNumberFormat="1"/>
    <xf numFmtId="0" fontId="35" fillId="49" borderId="0" xfId="0" applyFont="1" applyFill="1" applyAlignment="1">
      <alignment vertical="center"/>
    </xf>
    <xf numFmtId="0" fontId="35" fillId="49" borderId="0" xfId="0" applyFont="1" applyFill="1" applyBorder="1" applyAlignment="1">
      <alignment vertical="center"/>
    </xf>
    <xf numFmtId="4" fontId="35" fillId="49" borderId="0" xfId="0" applyNumberFormat="1" applyFont="1" applyFill="1" applyBorder="1" applyAlignment="1">
      <alignment horizontal="center" vertical="center"/>
    </xf>
    <xf numFmtId="0" fontId="35" fillId="49" borderId="0" xfId="0" applyFont="1" applyFill="1" applyBorder="1" applyAlignment="1">
      <alignment horizontal="center" vertical="center"/>
    </xf>
    <xf numFmtId="0" fontId="37" fillId="49" borderId="0" xfId="0" applyFont="1" applyFill="1" applyBorder="1" applyAlignment="1">
      <alignment vertical="center" wrapText="1"/>
    </xf>
    <xf numFmtId="0" fontId="37" fillId="49" borderId="0" xfId="0" applyFont="1" applyFill="1" applyBorder="1" applyAlignment="1">
      <alignment horizontal="center" vertical="center" wrapText="1"/>
    </xf>
    <xf numFmtId="0" fontId="36" fillId="49" borderId="0" xfId="0" applyFont="1" applyFill="1" applyBorder="1" applyAlignment="1">
      <alignment horizontal="center" vertical="center" wrapText="1"/>
    </xf>
    <xf numFmtId="9" fontId="38" fillId="49" borderId="0" xfId="0" applyNumberFormat="1" applyFont="1" applyFill="1" applyBorder="1" applyAlignment="1">
      <alignment horizontal="center" vertical="center"/>
    </xf>
    <xf numFmtId="9" fontId="35" fillId="49" borderId="0" xfId="0" applyNumberFormat="1" applyFont="1" applyFill="1" applyBorder="1" applyAlignment="1">
      <alignment horizontal="center" vertical="center"/>
    </xf>
    <xf numFmtId="0" fontId="39" fillId="50" borderId="11" xfId="0" applyFont="1" applyFill="1" applyBorder="1" applyAlignment="1">
      <alignment horizontal="center" vertical="center" wrapText="1"/>
    </xf>
    <xf numFmtId="0" fontId="40" fillId="49" borderId="12" xfId="0" applyFont="1" applyFill="1" applyBorder="1" applyAlignment="1">
      <alignment horizontal="center" vertical="center" wrapText="1"/>
    </xf>
    <xf numFmtId="0" fontId="40" fillId="49" borderId="13" xfId="0" applyFont="1" applyFill="1" applyBorder="1" applyAlignment="1">
      <alignment horizontal="center" vertical="center" wrapText="1"/>
    </xf>
    <xf numFmtId="10" fontId="40" fillId="49" borderId="12" xfId="0" applyNumberFormat="1" applyFont="1" applyFill="1" applyBorder="1" applyAlignment="1">
      <alignment horizontal="center" vertical="center" wrapText="1"/>
    </xf>
    <xf numFmtId="0" fontId="35" fillId="49" borderId="14" xfId="0" applyFont="1" applyFill="1" applyBorder="1" applyAlignment="1">
      <alignment vertical="center"/>
    </xf>
    <xf numFmtId="3" fontId="35" fillId="49" borderId="15" xfId="0" applyNumberFormat="1" applyFont="1" applyFill="1" applyBorder="1" applyAlignment="1">
      <alignment vertical="center"/>
    </xf>
    <xf numFmtId="3" fontId="35" fillId="49" borderId="16" xfId="0" applyNumberFormat="1" applyFont="1" applyFill="1" applyBorder="1" applyAlignment="1">
      <alignment vertical="center"/>
    </xf>
    <xf numFmtId="0" fontId="35" fillId="49" borderId="17" xfId="0" applyFont="1" applyFill="1" applyBorder="1" applyAlignment="1">
      <alignment vertical="center"/>
    </xf>
    <xf numFmtId="3" fontId="35" fillId="49" borderId="18" xfId="0" applyNumberFormat="1" applyFont="1" applyFill="1" applyBorder="1" applyAlignment="1">
      <alignment vertical="center"/>
    </xf>
    <xf numFmtId="3" fontId="35" fillId="49" borderId="19" xfId="0" applyNumberFormat="1" applyFont="1" applyFill="1" applyBorder="1" applyAlignment="1">
      <alignment vertical="center"/>
    </xf>
    <xf numFmtId="0" fontId="36" fillId="49" borderId="17" xfId="0" applyFont="1" applyFill="1" applyBorder="1" applyAlignment="1">
      <alignment horizontal="center" vertical="center"/>
    </xf>
    <xf numFmtId="3" fontId="36" fillId="49" borderId="18" xfId="0" applyNumberFormat="1" applyFont="1" applyFill="1" applyBorder="1" applyAlignment="1">
      <alignment vertical="center"/>
    </xf>
    <xf numFmtId="3" fontId="36" fillId="49" borderId="19" xfId="0" applyNumberFormat="1" applyFont="1" applyFill="1" applyBorder="1" applyAlignment="1">
      <alignment vertical="center"/>
    </xf>
    <xf numFmtId="0" fontId="35" fillId="49" borderId="20" xfId="0" applyFont="1" applyFill="1" applyBorder="1" applyAlignment="1">
      <alignment vertical="center"/>
    </xf>
    <xf numFmtId="3" fontId="35" fillId="49" borderId="21" xfId="0" applyNumberFormat="1" applyFont="1" applyFill="1" applyBorder="1" applyAlignment="1">
      <alignment vertical="center"/>
    </xf>
    <xf numFmtId="3" fontId="35" fillId="49" borderId="22" xfId="0" applyNumberFormat="1" applyFont="1" applyFill="1" applyBorder="1" applyAlignment="1">
      <alignment vertical="center"/>
    </xf>
    <xf numFmtId="0" fontId="41" fillId="50" borderId="23" xfId="0" applyFont="1" applyFill="1" applyBorder="1" applyAlignment="1">
      <alignment vertical="center"/>
    </xf>
    <xf numFmtId="3" fontId="41" fillId="50" borderId="24" xfId="0" applyNumberFormat="1" applyFont="1" applyFill="1" applyBorder="1" applyAlignment="1">
      <alignment vertical="center"/>
    </xf>
    <xf numFmtId="3" fontId="41" fillId="50" borderId="25" xfId="0" applyNumberFormat="1" applyFont="1" applyFill="1" applyBorder="1" applyAlignment="1">
      <alignment vertical="center"/>
    </xf>
    <xf numFmtId="3" fontId="36" fillId="49" borderId="26" xfId="0" applyNumberFormat="1" applyFont="1" applyFill="1" applyBorder="1" applyAlignment="1">
      <alignment vertical="center"/>
    </xf>
    <xf numFmtId="0" fontId="6" fillId="49" borderId="0" xfId="0" applyFont="1" applyFill="1" applyAlignment="1">
      <alignment vertical="center"/>
    </xf>
    <xf numFmtId="0" fontId="29" fillId="49" borderId="0" xfId="0" applyFont="1" applyFill="1" applyAlignment="1">
      <alignment vertical="center"/>
    </xf>
    <xf numFmtId="0" fontId="6" fillId="49" borderId="0" xfId="0" applyFont="1" applyFill="1" applyBorder="1" applyAlignment="1">
      <alignment vertical="center"/>
    </xf>
    <xf numFmtId="3" fontId="6" fillId="49" borderId="0" xfId="0" applyNumberFormat="1" applyFont="1" applyFill="1" applyBorder="1" applyAlignment="1">
      <alignment horizontal="center" vertical="center"/>
    </xf>
    <xf numFmtId="4" fontId="6" fillId="49" borderId="0" xfId="0" applyNumberFormat="1" applyFont="1" applyFill="1" applyBorder="1" applyAlignment="1">
      <alignment horizontal="center" vertical="center"/>
    </xf>
    <xf numFmtId="0" fontId="6" fillId="49" borderId="0" xfId="0" applyFont="1" applyFill="1" applyBorder="1" applyAlignment="1">
      <alignment horizontal="center" vertical="center"/>
    </xf>
    <xf numFmtId="0" fontId="29" fillId="49" borderId="0" xfId="0" applyFont="1" applyFill="1" applyBorder="1" applyAlignment="1">
      <alignment horizontal="center" vertical="center" wrapText="1"/>
    </xf>
    <xf numFmtId="0" fontId="4" fillId="0" borderId="10" xfId="0" applyFont="1" applyBorder="1" applyAlignment="1">
      <alignment wrapText="1"/>
    </xf>
    <xf numFmtId="3" fontId="4" fillId="0" borderId="10" xfId="0" applyNumberFormat="1" applyFont="1" applyBorder="1" applyAlignment="1">
      <alignment horizontal="center"/>
    </xf>
    <xf numFmtId="4" fontId="4" fillId="0" borderId="10" xfId="0" applyNumberFormat="1" applyFont="1" applyBorder="1" applyAlignment="1">
      <alignment horizontal="center"/>
    </xf>
    <xf numFmtId="3" fontId="4" fillId="0" borderId="10" xfId="0" applyNumberFormat="1" applyFont="1" applyBorder="1" applyAlignment="1">
      <alignment horizontal="center" wrapText="1"/>
    </xf>
    <xf numFmtId="4" fontId="4" fillId="0" borderId="10" xfId="0" applyNumberFormat="1" applyFont="1" applyBorder="1" applyAlignment="1">
      <alignment horizontal="center" wrapText="1"/>
    </xf>
    <xf numFmtId="0" fontId="29" fillId="49" borderId="0" xfId="0" applyFont="1" applyFill="1" applyBorder="1" applyAlignment="1">
      <alignment vertical="center" wrapText="1"/>
    </xf>
    <xf numFmtId="9" fontId="4" fillId="0" borderId="10" xfId="3179" applyFont="1" applyBorder="1" applyAlignment="1">
      <alignment horizontal="center" vertical="center"/>
    </xf>
    <xf numFmtId="4" fontId="4" fillId="0" borderId="10" xfId="0" applyNumberFormat="1" applyFont="1" applyBorder="1" applyAlignment="1">
      <alignment horizontal="center" vertical="center"/>
    </xf>
    <xf numFmtId="0" fontId="6" fillId="49" borderId="0" xfId="0" applyFont="1" applyFill="1" applyAlignment="1">
      <alignment horizontal="center" vertical="center"/>
    </xf>
    <xf numFmtId="0" fontId="29" fillId="49" borderId="0" xfId="0" applyFont="1" applyFill="1" applyAlignment="1">
      <alignment horizontal="center" vertical="center"/>
    </xf>
    <xf numFmtId="0" fontId="5" fillId="52" borderId="10" xfId="0" applyFont="1" applyFill="1" applyBorder="1" applyAlignment="1">
      <alignment horizontal="center" vertical="center"/>
    </xf>
    <xf numFmtId="0" fontId="5" fillId="52" borderId="10" xfId="0" applyFont="1" applyFill="1" applyBorder="1" applyAlignment="1">
      <alignment horizontal="center" vertical="center" wrapText="1"/>
    </xf>
    <xf numFmtId="0" fontId="33" fillId="52" borderId="28" xfId="0" applyFont="1" applyFill="1" applyBorder="1" applyAlignment="1">
      <alignment horizontal="center" vertical="center"/>
    </xf>
    <xf numFmtId="0" fontId="71" fillId="0" borderId="0" xfId="2816"/>
    <xf numFmtId="0" fontId="71" fillId="49" borderId="29" xfId="2816" applyFill="1" applyBorder="1"/>
    <xf numFmtId="0" fontId="71" fillId="49" borderId="30" xfId="2816" applyFill="1" applyBorder="1"/>
    <xf numFmtId="0" fontId="71" fillId="49" borderId="31" xfId="2816" applyFill="1" applyBorder="1"/>
    <xf numFmtId="0" fontId="71" fillId="49" borderId="32" xfId="2816" applyFill="1" applyBorder="1"/>
    <xf numFmtId="0" fontId="71" fillId="49" borderId="0" xfId="2816" applyFill="1" applyBorder="1"/>
    <xf numFmtId="0" fontId="71" fillId="49" borderId="33" xfId="2816" applyFill="1" applyBorder="1"/>
    <xf numFmtId="0" fontId="71" fillId="49" borderId="34" xfId="2816" applyFill="1" applyBorder="1"/>
    <xf numFmtId="0" fontId="71" fillId="49" borderId="35" xfId="2816" applyFill="1" applyBorder="1"/>
    <xf numFmtId="0" fontId="71" fillId="49" borderId="36" xfId="2816" applyFill="1" applyBorder="1"/>
    <xf numFmtId="0" fontId="47" fillId="49" borderId="0" xfId="2816" applyFont="1" applyFill="1" applyBorder="1"/>
    <xf numFmtId="0" fontId="71" fillId="0" borderId="35" xfId="2816" applyBorder="1"/>
    <xf numFmtId="0" fontId="6" fillId="0" borderId="0" xfId="2813" applyFont="1"/>
    <xf numFmtId="0" fontId="6" fillId="49" borderId="0" xfId="2813" applyFont="1" applyFill="1" applyBorder="1" applyAlignment="1">
      <alignment horizontal="center"/>
    </xf>
    <xf numFmtId="0" fontId="6" fillId="0" borderId="37" xfId="2813" applyFont="1" applyBorder="1"/>
    <xf numFmtId="0" fontId="48" fillId="0" borderId="0" xfId="2813" applyFont="1" applyBorder="1"/>
    <xf numFmtId="0" fontId="6" fillId="0" borderId="0" xfId="2813" applyFont="1" applyBorder="1" applyAlignment="1">
      <alignment horizontal="center"/>
    </xf>
    <xf numFmtId="0" fontId="48" fillId="0" borderId="0" xfId="2813" applyFont="1" applyBorder="1" applyAlignment="1">
      <alignment horizontal="center"/>
    </xf>
    <xf numFmtId="0" fontId="48" fillId="0" borderId="38" xfId="2813" applyFont="1" applyBorder="1"/>
    <xf numFmtId="0" fontId="50" fillId="0" borderId="0" xfId="2813" applyFont="1"/>
    <xf numFmtId="0" fontId="6" fillId="0" borderId="39" xfId="2813" applyFont="1" applyBorder="1" applyAlignment="1">
      <alignment horizontal="center"/>
    </xf>
    <xf numFmtId="0" fontId="6" fillId="0" borderId="40" xfId="2813" applyFont="1" applyBorder="1"/>
    <xf numFmtId="0" fontId="6" fillId="0" borderId="41" xfId="2813" applyFont="1" applyBorder="1"/>
    <xf numFmtId="0" fontId="6" fillId="0" borderId="0" xfId="2813" applyFont="1" applyAlignment="1">
      <alignment horizontal="center"/>
    </xf>
    <xf numFmtId="0" fontId="51" fillId="53" borderId="0" xfId="2813" applyFont="1" applyFill="1" applyAlignment="1">
      <alignment horizontal="left"/>
    </xf>
    <xf numFmtId="0" fontId="52" fillId="53" borderId="0" xfId="2813" applyFont="1" applyFill="1" applyAlignment="1">
      <alignment horizontal="left"/>
    </xf>
    <xf numFmtId="0" fontId="6" fillId="49" borderId="0" xfId="2813" applyFont="1" applyFill="1"/>
    <xf numFmtId="0" fontId="51" fillId="49" borderId="0" xfId="2813" applyFont="1" applyFill="1" applyAlignment="1">
      <alignment horizontal="left"/>
    </xf>
    <xf numFmtId="0" fontId="52" fillId="49" borderId="0" xfId="2813" applyFont="1" applyFill="1" applyAlignment="1">
      <alignment horizontal="left"/>
    </xf>
    <xf numFmtId="0" fontId="29" fillId="0" borderId="0" xfId="2813" applyFont="1"/>
    <xf numFmtId="0" fontId="6" fillId="0" borderId="10" xfId="2813" applyFont="1" applyBorder="1" applyAlignment="1">
      <alignment horizontal="center"/>
    </xf>
    <xf numFmtId="0" fontId="6" fillId="0" borderId="0" xfId="2813" applyFont="1" applyAlignment="1">
      <alignment horizontal="center" vertical="top"/>
    </xf>
    <xf numFmtId="0" fontId="6" fillId="0" borderId="0" xfId="2813" applyFont="1" applyBorder="1" applyAlignment="1">
      <alignment horizontal="center" vertical="top"/>
    </xf>
    <xf numFmtId="0" fontId="29" fillId="0" borderId="0" xfId="2813" applyFont="1" applyAlignment="1"/>
    <xf numFmtId="0" fontId="6" fillId="0" borderId="0" xfId="2813" applyFont="1" applyAlignment="1"/>
    <xf numFmtId="0" fontId="6" fillId="0" borderId="42" xfId="2813" applyFont="1" applyBorder="1" applyAlignment="1">
      <alignment horizontal="left" vertical="center"/>
    </xf>
    <xf numFmtId="0" fontId="6" fillId="0" borderId="42" xfId="2813" applyFont="1" applyBorder="1" applyAlignment="1">
      <alignment horizontal="center"/>
    </xf>
    <xf numFmtId="0" fontId="6" fillId="0" borderId="43" xfId="2813" applyFont="1" applyBorder="1" applyAlignment="1">
      <alignment horizontal="center"/>
    </xf>
    <xf numFmtId="0" fontId="29" fillId="0" borderId="0" xfId="2813" applyFont="1" applyFill="1" applyBorder="1"/>
    <xf numFmtId="0" fontId="6" fillId="0" borderId="0" xfId="2813" applyFont="1" applyAlignment="1">
      <alignment horizontal="left"/>
    </xf>
    <xf numFmtId="0" fontId="6" fillId="0" borderId="0" xfId="2813" applyFont="1" applyBorder="1" applyAlignment="1">
      <alignment horizontal="left"/>
    </xf>
    <xf numFmtId="0" fontId="53" fillId="0" borderId="0" xfId="2813" applyFont="1"/>
    <xf numFmtId="0" fontId="6" fillId="49" borderId="0" xfId="2813" applyFont="1" applyFill="1" applyBorder="1"/>
    <xf numFmtId="0" fontId="29" fillId="54" borderId="44" xfId="2813" applyFont="1" applyFill="1" applyBorder="1" applyAlignment="1">
      <alignment horizontal="center" vertical="center" wrapText="1"/>
    </xf>
    <xf numFmtId="0" fontId="29" fillId="54" borderId="43" xfId="2813" applyFont="1" applyFill="1" applyBorder="1" applyAlignment="1">
      <alignment horizontal="center" vertical="center" wrapText="1"/>
    </xf>
    <xf numFmtId="0" fontId="29" fillId="54" borderId="10" xfId="2813" applyFont="1" applyFill="1" applyBorder="1" applyAlignment="1">
      <alignment horizontal="center" vertical="center" wrapText="1"/>
    </xf>
    <xf numFmtId="0" fontId="6" fillId="49" borderId="44" xfId="2813" applyFont="1" applyFill="1" applyBorder="1" applyAlignment="1"/>
    <xf numFmtId="0" fontId="6" fillId="49" borderId="43" xfId="2813" applyFont="1" applyFill="1" applyBorder="1" applyAlignment="1"/>
    <xf numFmtId="0" fontId="29" fillId="49" borderId="10" xfId="2813" applyFont="1" applyFill="1" applyBorder="1" applyAlignment="1"/>
    <xf numFmtId="0" fontId="6" fillId="49" borderId="42" xfId="2813" applyFont="1" applyFill="1" applyBorder="1" applyAlignment="1"/>
    <xf numFmtId="0" fontId="54" fillId="0" borderId="0" xfId="2813" applyFont="1"/>
    <xf numFmtId="0" fontId="54" fillId="49" borderId="0" xfId="2813" applyFont="1" applyFill="1"/>
    <xf numFmtId="0" fontId="51" fillId="55" borderId="0" xfId="2813" applyFont="1" applyFill="1"/>
    <xf numFmtId="0" fontId="52" fillId="55" borderId="0" xfId="2813" applyFont="1" applyFill="1"/>
    <xf numFmtId="0" fontId="52" fillId="55" borderId="0" xfId="2813" applyFont="1" applyFill="1" applyBorder="1"/>
    <xf numFmtId="0" fontId="6" fillId="0" borderId="44" xfId="2813" applyFont="1" applyBorder="1" applyAlignment="1"/>
    <xf numFmtId="0" fontId="6" fillId="0" borderId="42" xfId="2813" applyFont="1" applyBorder="1"/>
    <xf numFmtId="0" fontId="6" fillId="0" borderId="42" xfId="2813" applyFont="1" applyBorder="1" applyAlignment="1"/>
    <xf numFmtId="0" fontId="6" fillId="0" borderId="43" xfId="2813" applyFont="1" applyBorder="1" applyAlignment="1"/>
    <xf numFmtId="0" fontId="29" fillId="54" borderId="10" xfId="2813" applyFont="1" applyFill="1" applyBorder="1" applyAlignment="1">
      <alignment horizontal="center" vertical="center"/>
    </xf>
    <xf numFmtId="0" fontId="29" fillId="54" borderId="42" xfId="2813" applyFont="1" applyFill="1" applyBorder="1" applyAlignment="1">
      <alignment horizontal="center" vertical="center" wrapText="1"/>
    </xf>
    <xf numFmtId="0" fontId="6" fillId="0" borderId="0" xfId="2813" applyFont="1" applyFill="1" applyBorder="1" applyAlignment="1">
      <alignment vertical="center"/>
    </xf>
    <xf numFmtId="0" fontId="6" fillId="0" borderId="0" xfId="2813" applyFont="1" applyAlignment="1">
      <alignment vertical="center"/>
    </xf>
    <xf numFmtId="0" fontId="6" fillId="0" borderId="10" xfId="2813" applyFont="1" applyBorder="1" applyAlignment="1">
      <alignment horizontal="center" vertical="center"/>
    </xf>
    <xf numFmtId="0" fontId="6" fillId="0" borderId="44" xfId="2813" applyFont="1" applyBorder="1" applyAlignment="1">
      <alignment vertical="center"/>
    </xf>
    <xf numFmtId="0" fontId="6" fillId="0" borderId="42" xfId="2813" applyFont="1" applyBorder="1" applyAlignment="1">
      <alignment vertical="center"/>
    </xf>
    <xf numFmtId="0" fontId="6" fillId="0" borderId="0" xfId="2813" applyFont="1" applyBorder="1" applyAlignment="1">
      <alignment vertical="center"/>
    </xf>
    <xf numFmtId="0" fontId="6" fillId="0" borderId="38" xfId="2813" applyFont="1" applyBorder="1" applyAlignment="1">
      <alignment vertical="center"/>
    </xf>
    <xf numFmtId="0" fontId="6" fillId="0" borderId="0" xfId="2813" applyFont="1" applyFill="1" applyBorder="1" applyAlignment="1">
      <alignment horizontal="center" vertical="center" wrapText="1"/>
    </xf>
    <xf numFmtId="0" fontId="6" fillId="0" borderId="0" xfId="2813" applyFont="1" applyFill="1" applyBorder="1" applyAlignment="1">
      <alignment horizontal="center"/>
    </xf>
    <xf numFmtId="0" fontId="6" fillId="0" borderId="42" xfId="2813" applyFont="1" applyFill="1" applyBorder="1"/>
    <xf numFmtId="0" fontId="6" fillId="0" borderId="43" xfId="2813" applyFont="1" applyFill="1" applyBorder="1"/>
    <xf numFmtId="0" fontId="6" fillId="0" borderId="10" xfId="2813" applyFont="1" applyFill="1" applyBorder="1" applyAlignment="1">
      <alignment horizontal="center" vertical="center" wrapText="1"/>
    </xf>
    <xf numFmtId="0" fontId="29" fillId="49" borderId="0" xfId="2813" applyFont="1" applyFill="1"/>
    <xf numFmtId="0" fontId="29" fillId="54" borderId="10" xfId="2813" applyFont="1" applyFill="1" applyBorder="1" applyAlignment="1">
      <alignment horizontal="center"/>
    </xf>
    <xf numFmtId="0" fontId="6" fillId="49" borderId="10" xfId="2813" applyFont="1" applyFill="1" applyBorder="1" applyAlignment="1">
      <alignment horizontal="center"/>
    </xf>
    <xf numFmtId="0" fontId="6" fillId="49" borderId="44" xfId="2813" applyFont="1" applyFill="1" applyBorder="1" applyAlignment="1">
      <alignment horizontal="left" vertical="center"/>
    </xf>
    <xf numFmtId="0" fontId="29" fillId="49" borderId="0" xfId="2813" applyFont="1" applyFill="1" applyBorder="1" applyAlignment="1">
      <alignment vertical="center"/>
    </xf>
    <xf numFmtId="0" fontId="6" fillId="0" borderId="28" xfId="2813" applyFont="1" applyBorder="1" applyAlignment="1">
      <alignment vertical="center"/>
    </xf>
    <xf numFmtId="0" fontId="6" fillId="0" borderId="0" xfId="2813" applyFont="1" applyBorder="1" applyAlignment="1">
      <alignment horizontal="left" vertical="center"/>
    </xf>
    <xf numFmtId="0" fontId="6" fillId="0" borderId="46" xfId="2813" applyFont="1" applyBorder="1" applyAlignment="1">
      <alignment vertical="center"/>
    </xf>
    <xf numFmtId="0" fontId="6" fillId="0" borderId="30" xfId="2813" applyFont="1" applyBorder="1" applyAlignment="1">
      <alignment vertical="center"/>
    </xf>
    <xf numFmtId="0" fontId="6" fillId="0" borderId="47" xfId="2813" applyFont="1" applyBorder="1" applyAlignment="1">
      <alignment vertical="center"/>
    </xf>
    <xf numFmtId="0" fontId="6" fillId="0" borderId="48" xfId="2813" applyFont="1" applyBorder="1" applyAlignment="1">
      <alignment vertical="center"/>
    </xf>
    <xf numFmtId="0" fontId="6" fillId="0" borderId="49" xfId="2813" applyFont="1" applyBorder="1" applyAlignment="1">
      <alignment vertical="center"/>
    </xf>
    <xf numFmtId="0" fontId="6" fillId="0" borderId="37" xfId="2813" applyFont="1" applyBorder="1" applyAlignment="1">
      <alignment vertical="center"/>
    </xf>
    <xf numFmtId="0" fontId="6" fillId="0" borderId="39" xfId="2813" applyFont="1" applyBorder="1" applyAlignment="1">
      <alignment vertical="center"/>
    </xf>
    <xf numFmtId="0" fontId="6" fillId="0" borderId="40" xfId="2813" applyFont="1" applyBorder="1" applyAlignment="1">
      <alignment vertical="center"/>
    </xf>
    <xf numFmtId="0" fontId="6" fillId="0" borderId="41" xfId="2813" applyFont="1" applyBorder="1" applyAlignment="1">
      <alignment vertical="center"/>
    </xf>
    <xf numFmtId="0" fontId="6" fillId="0" borderId="45" xfId="2813" applyFont="1" applyBorder="1" applyAlignment="1">
      <alignment vertical="center"/>
    </xf>
    <xf numFmtId="0" fontId="6" fillId="0" borderId="50" xfId="2813" applyFont="1" applyBorder="1" applyAlignment="1">
      <alignment vertical="center"/>
    </xf>
    <xf numFmtId="0" fontId="6" fillId="0" borderId="51" xfId="2813" applyFont="1" applyBorder="1" applyAlignment="1">
      <alignment vertical="center"/>
    </xf>
    <xf numFmtId="0" fontId="51" fillId="55" borderId="0" xfId="2813" applyFont="1" applyFill="1" applyBorder="1" applyAlignment="1">
      <alignment horizontal="left" vertical="top"/>
    </xf>
    <xf numFmtId="0" fontId="52" fillId="55" borderId="0" xfId="2813" applyFont="1" applyFill="1" applyBorder="1" applyAlignment="1">
      <alignment vertical="top" wrapText="1"/>
    </xf>
    <xf numFmtId="0" fontId="52" fillId="55" borderId="0" xfId="2813" applyFont="1" applyFill="1" applyBorder="1" applyAlignment="1">
      <alignment horizontal="left" vertical="top" wrapText="1"/>
    </xf>
    <xf numFmtId="0" fontId="55" fillId="0" borderId="0" xfId="2813" applyFont="1" applyBorder="1" applyAlignment="1">
      <alignment vertical="top" wrapText="1"/>
    </xf>
    <xf numFmtId="0" fontId="51" fillId="49" borderId="0" xfId="2813" applyFont="1" applyFill="1" applyBorder="1" applyAlignment="1">
      <alignment horizontal="left" vertical="top"/>
    </xf>
    <xf numFmtId="0" fontId="52" fillId="49" borderId="0" xfId="2813" applyFont="1" applyFill="1" applyBorder="1" applyAlignment="1">
      <alignment vertical="top" wrapText="1"/>
    </xf>
    <xf numFmtId="0" fontId="52" fillId="49" borderId="0" xfId="2813" applyFont="1" applyFill="1" applyBorder="1" applyAlignment="1">
      <alignment horizontal="left" vertical="top" wrapText="1"/>
    </xf>
    <xf numFmtId="0" fontId="52" fillId="49" borderId="0" xfId="2813" applyFont="1" applyFill="1"/>
    <xf numFmtId="0" fontId="55" fillId="49" borderId="0" xfId="2813" applyFont="1" applyFill="1" applyBorder="1" applyAlignment="1">
      <alignment vertical="top" wrapText="1"/>
    </xf>
    <xf numFmtId="0" fontId="29" fillId="51" borderId="0" xfId="2813" applyFont="1" applyFill="1" applyBorder="1" applyAlignment="1">
      <alignment horizontal="left" vertical="top"/>
    </xf>
    <xf numFmtId="0" fontId="52" fillId="51" borderId="0" xfId="2813" applyFont="1" applyFill="1" applyBorder="1" applyAlignment="1">
      <alignment vertical="top" wrapText="1"/>
    </xf>
    <xf numFmtId="0" fontId="54" fillId="51" borderId="0" xfId="2813" applyFont="1" applyFill="1"/>
    <xf numFmtId="0" fontId="52" fillId="51" borderId="0" xfId="2813" applyFont="1" applyFill="1" applyBorder="1" applyAlignment="1">
      <alignment horizontal="left" vertical="top" wrapText="1"/>
    </xf>
    <xf numFmtId="0" fontId="52" fillId="51" borderId="0" xfId="2813" applyFont="1" applyFill="1"/>
    <xf numFmtId="0" fontId="29" fillId="0" borderId="0" xfId="2813" applyFont="1" applyBorder="1"/>
    <xf numFmtId="0" fontId="6" fillId="0" borderId="0" xfId="2813" applyFont="1" applyBorder="1" applyAlignment="1">
      <alignment horizontal="justify" vertical="top" wrapText="1"/>
    </xf>
    <xf numFmtId="0" fontId="6" fillId="0" borderId="0" xfId="2813" applyFont="1" applyBorder="1" applyAlignment="1"/>
    <xf numFmtId="0" fontId="6" fillId="0" borderId="45" xfId="2813" applyFont="1" applyBorder="1"/>
    <xf numFmtId="0" fontId="6" fillId="0" borderId="50" xfId="2813" applyFont="1" applyBorder="1"/>
    <xf numFmtId="0" fontId="6" fillId="0" borderId="39" xfId="2813" applyFont="1" applyBorder="1"/>
    <xf numFmtId="0" fontId="6" fillId="51" borderId="0" xfId="2813" applyFont="1" applyFill="1" applyBorder="1" applyAlignment="1">
      <alignment horizontal="left" vertical="top" wrapText="1"/>
    </xf>
    <xf numFmtId="0" fontId="6" fillId="51" borderId="0" xfId="2813" applyFont="1" applyFill="1" applyBorder="1"/>
    <xf numFmtId="0" fontId="55" fillId="0" borderId="0" xfId="2813" applyFont="1" applyBorder="1" applyAlignment="1">
      <alignment horizontal="justify" vertical="top" wrapText="1"/>
    </xf>
    <xf numFmtId="0" fontId="6" fillId="0" borderId="0" xfId="2813" applyFont="1" applyBorder="1" applyAlignment="1">
      <alignment horizontal="left" vertical="top" wrapText="1"/>
    </xf>
    <xf numFmtId="0" fontId="6" fillId="0" borderId="40" xfId="2813" applyFont="1" applyBorder="1" applyAlignment="1">
      <alignment vertical="top" wrapText="1"/>
    </xf>
    <xf numFmtId="0" fontId="29" fillId="54" borderId="10" xfId="2813" applyFont="1" applyFill="1" applyBorder="1" applyAlignment="1">
      <alignment vertical="center"/>
    </xf>
    <xf numFmtId="0" fontId="6" fillId="0" borderId="10" xfId="2813" applyFont="1" applyBorder="1" applyAlignment="1">
      <alignment horizontal="left" vertical="top" wrapText="1"/>
    </xf>
    <xf numFmtId="0" fontId="29" fillId="0" borderId="40" xfId="2813" applyFont="1" applyBorder="1" applyAlignment="1">
      <alignment vertical="top"/>
    </xf>
    <xf numFmtId="0" fontId="6" fillId="0" borderId="45" xfId="2813" applyFont="1" applyBorder="1" applyAlignment="1">
      <alignment horizontal="left" vertical="top" wrapText="1"/>
    </xf>
    <xf numFmtId="0" fontId="6" fillId="0" borderId="50" xfId="2813" applyFont="1" applyBorder="1" applyAlignment="1">
      <alignment horizontal="left" vertical="top" wrapText="1"/>
    </xf>
    <xf numFmtId="0" fontId="6" fillId="0" borderId="51" xfId="2813" applyFont="1" applyBorder="1"/>
    <xf numFmtId="0" fontId="6" fillId="0" borderId="37" xfId="2813" applyFont="1" applyBorder="1" applyAlignment="1">
      <alignment horizontal="left" vertical="top" wrapText="1"/>
    </xf>
    <xf numFmtId="0" fontId="6" fillId="0" borderId="38" xfId="2813" applyFont="1" applyBorder="1"/>
    <xf numFmtId="0" fontId="6" fillId="0" borderId="39" xfId="2813" applyFont="1" applyBorder="1" applyAlignment="1">
      <alignment horizontal="left" vertical="top" wrapText="1"/>
    </xf>
    <xf numFmtId="0" fontId="6" fillId="0" borderId="40" xfId="2813" applyFont="1" applyBorder="1" applyAlignment="1">
      <alignment horizontal="left" vertical="top" wrapText="1"/>
    </xf>
    <xf numFmtId="0" fontId="56" fillId="54" borderId="10" xfId="2813" applyFont="1" applyFill="1" applyBorder="1" applyAlignment="1">
      <alignment vertical="center"/>
    </xf>
    <xf numFmtId="0" fontId="29" fillId="0" borderId="0" xfId="2813" applyFont="1" applyBorder="1" applyAlignment="1">
      <alignment vertical="top"/>
    </xf>
    <xf numFmtId="0" fontId="6" fillId="0" borderId="0" xfId="2813" applyFont="1" applyBorder="1" applyAlignment="1">
      <alignment vertical="top" wrapText="1"/>
    </xf>
    <xf numFmtId="0" fontId="56" fillId="54" borderId="44" xfId="2813" applyFont="1" applyFill="1" applyBorder="1" applyAlignment="1">
      <alignment vertical="center"/>
    </xf>
    <xf numFmtId="0" fontId="6" fillId="0" borderId="44" xfId="2813" applyFont="1" applyBorder="1" applyAlignment="1">
      <alignment horizontal="left" vertical="top" wrapText="1"/>
    </xf>
    <xf numFmtId="0" fontId="29" fillId="51" borderId="0" xfId="2813" applyFont="1" applyFill="1" applyBorder="1"/>
    <xf numFmtId="0" fontId="6" fillId="51" borderId="0" xfId="2813" applyFont="1" applyFill="1"/>
    <xf numFmtId="0" fontId="57" fillId="0" borderId="0" xfId="2813" applyFont="1"/>
    <xf numFmtId="0" fontId="6" fillId="0" borderId="0" xfId="2813" applyFont="1" applyBorder="1" applyAlignment="1">
      <alignment horizontal="centerContinuous" vertical="center"/>
    </xf>
    <xf numFmtId="0" fontId="6" fillId="0" borderId="0" xfId="2813" applyFont="1" applyFill="1"/>
    <xf numFmtId="0" fontId="31" fillId="54" borderId="10" xfId="2813" applyFont="1" applyFill="1" applyBorder="1" applyAlignment="1">
      <alignment horizontal="center" vertical="center" wrapText="1"/>
    </xf>
    <xf numFmtId="0" fontId="3" fillId="49" borderId="10" xfId="2813" applyFont="1" applyFill="1" applyBorder="1" applyAlignment="1">
      <alignment horizontal="center" vertical="top" wrapText="1"/>
    </xf>
    <xf numFmtId="0" fontId="29" fillId="49" borderId="44" xfId="2813" applyFont="1" applyFill="1" applyBorder="1" applyAlignment="1">
      <alignment wrapText="1"/>
    </xf>
    <xf numFmtId="0" fontId="29" fillId="49" borderId="43" xfId="2813" applyFont="1" applyFill="1" applyBorder="1" applyAlignment="1">
      <alignment wrapText="1"/>
    </xf>
    <xf numFmtId="0" fontId="29" fillId="54" borderId="44" xfId="2813" applyFont="1" applyFill="1" applyBorder="1" applyAlignment="1">
      <alignment horizontal="centerContinuous" vertical="center" wrapText="1"/>
    </xf>
    <xf numFmtId="0" fontId="29" fillId="54" borderId="42" xfId="2813" applyFont="1" applyFill="1" applyBorder="1" applyAlignment="1">
      <alignment horizontal="centerContinuous" vertical="center" wrapText="1"/>
    </xf>
    <xf numFmtId="0" fontId="29" fillId="54" borderId="42" xfId="2813" applyFont="1" applyFill="1" applyBorder="1"/>
    <xf numFmtId="0" fontId="29" fillId="54" borderId="43" xfId="2813" applyFont="1" applyFill="1" applyBorder="1"/>
    <xf numFmtId="0" fontId="6" fillId="0" borderId="44" xfId="2813" applyFont="1" applyBorder="1"/>
    <xf numFmtId="0" fontId="6" fillId="0" borderId="43" xfId="2813" applyFont="1" applyBorder="1"/>
    <xf numFmtId="0" fontId="6" fillId="0" borderId="44" xfId="2813" applyFont="1" applyBorder="1" applyAlignment="1">
      <alignment horizontal="left" indent="2"/>
    </xf>
    <xf numFmtId="0" fontId="6" fillId="49" borderId="44" xfId="2813" applyFont="1" applyFill="1" applyBorder="1"/>
    <xf numFmtId="0" fontId="6" fillId="49" borderId="42" xfId="2813" applyFont="1" applyFill="1" applyBorder="1"/>
    <xf numFmtId="0" fontId="6" fillId="49" borderId="43" xfId="2813" applyFont="1" applyFill="1" applyBorder="1"/>
    <xf numFmtId="0" fontId="6" fillId="49" borderId="10" xfId="2813" applyFont="1" applyFill="1" applyBorder="1"/>
    <xf numFmtId="0" fontId="29" fillId="0" borderId="44" xfId="2813" applyFont="1" applyBorder="1"/>
    <xf numFmtId="0" fontId="29" fillId="0" borderId="42" xfId="2813" applyFont="1" applyFill="1" applyBorder="1" applyAlignment="1">
      <alignment horizontal="center"/>
    </xf>
    <xf numFmtId="0" fontId="29" fillId="0" borderId="10" xfId="2813" applyFont="1" applyFill="1" applyBorder="1" applyAlignment="1">
      <alignment horizontal="center"/>
    </xf>
    <xf numFmtId="0" fontId="29" fillId="0" borderId="0" xfId="2813" applyFont="1" applyFill="1" applyBorder="1" applyAlignment="1">
      <alignment horizontal="center"/>
    </xf>
    <xf numFmtId="0" fontId="6" fillId="0" borderId="51" xfId="2813" applyFont="1" applyFill="1" applyBorder="1" applyAlignment="1">
      <alignment horizontal="center"/>
    </xf>
    <xf numFmtId="0" fontId="6" fillId="0" borderId="38" xfId="2813" applyFont="1" applyFill="1" applyBorder="1" applyAlignment="1">
      <alignment horizontal="center"/>
    </xf>
    <xf numFmtId="0" fontId="6" fillId="0" borderId="44" xfId="2813" applyFont="1" applyFill="1" applyBorder="1" applyAlignment="1">
      <alignment horizontal="left"/>
    </xf>
    <xf numFmtId="0" fontId="6" fillId="0" borderId="43" xfId="2813" applyFont="1" applyFill="1" applyBorder="1" applyAlignment="1">
      <alignment horizontal="center"/>
    </xf>
    <xf numFmtId="0" fontId="6" fillId="0" borderId="0" xfId="2813" applyFont="1" applyFill="1" applyBorder="1" applyAlignment="1">
      <alignment horizontal="left"/>
    </xf>
    <xf numFmtId="0" fontId="29" fillId="49" borderId="0" xfId="2813" applyFont="1" applyFill="1" applyBorder="1"/>
    <xf numFmtId="0" fontId="29" fillId="49" borderId="44" xfId="2813" applyFont="1" applyFill="1" applyBorder="1" applyAlignment="1">
      <alignment horizontal="left" vertical="center"/>
    </xf>
    <xf numFmtId="0" fontId="29" fillId="49" borderId="42" xfId="2813" applyFont="1" applyFill="1" applyBorder="1"/>
    <xf numFmtId="0" fontId="29" fillId="49" borderId="43" xfId="2813" applyFont="1" applyFill="1" applyBorder="1"/>
    <xf numFmtId="0" fontId="29" fillId="49" borderId="10" xfId="2813" applyFont="1" applyFill="1" applyBorder="1"/>
    <xf numFmtId="0" fontId="29" fillId="0" borderId="0" xfId="2813" applyFont="1" applyBorder="1" applyAlignment="1">
      <alignment horizontal="left" vertical="center"/>
    </xf>
    <xf numFmtId="0" fontId="29" fillId="49" borderId="10" xfId="2813" applyFont="1" applyFill="1" applyBorder="1" applyAlignment="1">
      <alignment horizontal="center" vertical="center"/>
    </xf>
    <xf numFmtId="3" fontId="6" fillId="56" borderId="10" xfId="2813" applyNumberFormat="1" applyFont="1" applyFill="1" applyBorder="1"/>
    <xf numFmtId="2" fontId="6" fillId="56" borderId="10" xfId="2813" applyNumberFormat="1" applyFont="1" applyFill="1" applyBorder="1"/>
    <xf numFmtId="0" fontId="29" fillId="0" borderId="0" xfId="2813" applyFont="1" applyFill="1"/>
    <xf numFmtId="0" fontId="6" fillId="0" borderId="0" xfId="2813" applyFont="1" applyAlignment="1">
      <alignment horizontal="left" vertical="top"/>
    </xf>
    <xf numFmtId="0" fontId="6" fillId="0" borderId="0" xfId="2813" applyFont="1" applyBorder="1" applyAlignment="1">
      <alignment horizontal="right"/>
    </xf>
    <xf numFmtId="0" fontId="6" fillId="0" borderId="0" xfId="2813" applyFont="1" applyBorder="1" applyAlignment="1">
      <alignment horizontal="left" vertical="top"/>
    </xf>
    <xf numFmtId="0" fontId="6" fillId="0" borderId="45" xfId="2813" applyFont="1" applyBorder="1" applyAlignment="1">
      <alignment horizontal="left" vertical="top"/>
    </xf>
    <xf numFmtId="0" fontId="6" fillId="0" borderId="50" xfId="2813" applyFont="1" applyBorder="1" applyAlignment="1">
      <alignment horizontal="left" vertical="top"/>
    </xf>
    <xf numFmtId="0" fontId="6" fillId="0" borderId="39" xfId="2813" applyFont="1" applyBorder="1" applyAlignment="1">
      <alignment horizontal="left" vertical="top"/>
    </xf>
    <xf numFmtId="0" fontId="6" fillId="0" borderId="40" xfId="2813" applyFont="1" applyBorder="1" applyAlignment="1">
      <alignment horizontal="left" vertical="top"/>
    </xf>
    <xf numFmtId="0" fontId="6" fillId="0" borderId="0" xfId="2813" applyFont="1" applyBorder="1" applyAlignment="1">
      <alignment wrapText="1"/>
    </xf>
    <xf numFmtId="0" fontId="6" fillId="0" borderId="45" xfId="2813" applyFont="1" applyBorder="1" applyAlignment="1">
      <alignment horizontal="center"/>
    </xf>
    <xf numFmtId="0" fontId="6" fillId="0" borderId="50" xfId="2813" applyFont="1" applyBorder="1" applyAlignment="1">
      <alignment horizontal="center"/>
    </xf>
    <xf numFmtId="0" fontId="6" fillId="0" borderId="51" xfId="2813" applyFont="1" applyBorder="1" applyAlignment="1">
      <alignment horizontal="center"/>
    </xf>
    <xf numFmtId="0" fontId="6" fillId="0" borderId="10" xfId="2813" applyFont="1" applyBorder="1" applyAlignment="1"/>
    <xf numFmtId="0" fontId="5" fillId="49" borderId="0" xfId="2813" applyFont="1" applyFill="1" applyBorder="1"/>
    <xf numFmtId="0" fontId="6" fillId="0" borderId="37" xfId="2813" applyFont="1" applyBorder="1" applyAlignment="1">
      <alignment horizontal="center"/>
    </xf>
    <xf numFmtId="0" fontId="6" fillId="0" borderId="38" xfId="2813" applyFont="1" applyBorder="1" applyAlignment="1">
      <alignment horizontal="center"/>
    </xf>
    <xf numFmtId="0" fontId="6" fillId="0" borderId="40" xfId="2813" applyFont="1" applyBorder="1" applyAlignment="1">
      <alignment horizontal="center"/>
    </xf>
    <xf numFmtId="0" fontId="6" fillId="0" borderId="41" xfId="2813" applyFont="1" applyBorder="1" applyAlignment="1">
      <alignment horizontal="center"/>
    </xf>
    <xf numFmtId="0" fontId="45" fillId="0" borderId="0" xfId="2563" applyFont="1" applyAlignment="1" applyProtection="1">
      <alignment vertical="top"/>
    </xf>
    <xf numFmtId="0" fontId="60" fillId="0" borderId="0" xfId="2813" applyFont="1"/>
    <xf numFmtId="0" fontId="28" fillId="49" borderId="0" xfId="2813" applyFill="1"/>
    <xf numFmtId="0" fontId="60" fillId="49" borderId="0" xfId="2813" applyFont="1" applyFill="1"/>
    <xf numFmtId="0" fontId="50" fillId="0" borderId="10" xfId="2813" applyFont="1" applyBorder="1"/>
    <xf numFmtId="0" fontId="50" fillId="0" borderId="10" xfId="2813" applyFont="1" applyBorder="1" applyAlignment="1">
      <alignment horizontal="center" vertical="center"/>
    </xf>
    <xf numFmtId="0" fontId="50" fillId="0" borderId="10" xfId="2813" applyFont="1" applyBorder="1" applyAlignment="1">
      <alignment horizontal="left" vertical="center"/>
    </xf>
    <xf numFmtId="0" fontId="50" fillId="57" borderId="10" xfId="2813" applyFont="1" applyFill="1" applyBorder="1"/>
    <xf numFmtId="0" fontId="50" fillId="0" borderId="10" xfId="2813" applyFont="1" applyFill="1" applyBorder="1"/>
    <xf numFmtId="0" fontId="50" fillId="49" borderId="0" xfId="2813" applyFont="1" applyFill="1"/>
    <xf numFmtId="0" fontId="50" fillId="49" borderId="0" xfId="2813" applyFont="1" applyFill="1" applyBorder="1"/>
    <xf numFmtId="0" fontId="63" fillId="49" borderId="0" xfId="2816" applyFont="1" applyFill="1" applyAlignment="1">
      <alignment horizontal="center"/>
    </xf>
    <xf numFmtId="0" fontId="63" fillId="49" borderId="0" xfId="2816" applyFont="1" applyFill="1" applyAlignment="1">
      <alignment horizontal="left" vertical="center"/>
    </xf>
    <xf numFmtId="17" fontId="63" fillId="49" borderId="0" xfId="2816" applyNumberFormat="1" applyFont="1" applyFill="1" applyAlignment="1">
      <alignment horizontal="left"/>
    </xf>
    <xf numFmtId="0" fontId="64" fillId="49" borderId="0" xfId="2816" applyFont="1" applyFill="1"/>
    <xf numFmtId="0" fontId="61" fillId="49" borderId="52" xfId="2813" applyFont="1" applyFill="1" applyBorder="1" applyAlignment="1">
      <alignment horizontal="center" vertical="center" wrapText="1"/>
    </xf>
    <xf numFmtId="0" fontId="63" fillId="51" borderId="53" xfId="2816" applyFont="1" applyFill="1" applyBorder="1" applyAlignment="1">
      <alignment horizontal="center" vertical="center"/>
    </xf>
    <xf numFmtId="0" fontId="63" fillId="49" borderId="0" xfId="2816" applyFont="1" applyFill="1" applyBorder="1" applyAlignment="1">
      <alignment horizontal="center" vertical="center"/>
    </xf>
    <xf numFmtId="0" fontId="63" fillId="49" borderId="0" xfId="2816" applyFont="1" applyFill="1" applyBorder="1"/>
    <xf numFmtId="0" fontId="64" fillId="49" borderId="0" xfId="2816" applyFont="1" applyFill="1" applyBorder="1" applyAlignment="1">
      <alignment horizontal="center" vertical="center"/>
    </xf>
    <xf numFmtId="4" fontId="64" fillId="49" borderId="0" xfId="2816" applyNumberFormat="1" applyFont="1" applyFill="1" applyBorder="1" applyAlignment="1">
      <alignment horizontal="center" vertical="center"/>
    </xf>
    <xf numFmtId="4" fontId="64" fillId="49" borderId="0" xfId="2816" applyNumberFormat="1" applyFont="1" applyFill="1" applyBorder="1"/>
    <xf numFmtId="4" fontId="50" fillId="49" borderId="0" xfId="2813" applyNumberFormat="1" applyFont="1" applyFill="1"/>
    <xf numFmtId="0" fontId="64" fillId="49" borderId="0" xfId="2816" applyFont="1" applyFill="1" applyBorder="1"/>
    <xf numFmtId="4" fontId="63" fillId="49" borderId="0" xfId="2816" applyNumberFormat="1" applyFont="1" applyFill="1" applyBorder="1"/>
    <xf numFmtId="4" fontId="61" fillId="49" borderId="53" xfId="2813" applyNumberFormat="1" applyFont="1" applyFill="1" applyBorder="1"/>
    <xf numFmtId="2" fontId="64" fillId="49" borderId="0" xfId="2816" applyNumberFormat="1" applyFont="1" applyFill="1" applyBorder="1" applyAlignment="1">
      <alignment horizontal="center" vertical="center"/>
    </xf>
    <xf numFmtId="0" fontId="64" fillId="49" borderId="0" xfId="2816" applyFont="1" applyFill="1" applyBorder="1" applyAlignment="1">
      <alignment wrapText="1"/>
    </xf>
    <xf numFmtId="0" fontId="63" fillId="49" borderId="0" xfId="2816" applyFont="1" applyFill="1" applyBorder="1" applyAlignment="1"/>
    <xf numFmtId="0" fontId="63" fillId="49" borderId="0" xfId="2816" applyFont="1" applyFill="1" applyBorder="1" applyAlignment="1">
      <alignment horizontal="center"/>
    </xf>
    <xf numFmtId="0" fontId="63" fillId="51" borderId="53" xfId="2816" applyFont="1" applyFill="1" applyBorder="1" applyAlignment="1">
      <alignment horizontal="center" vertical="center" wrapText="1"/>
    </xf>
    <xf numFmtId="9" fontId="64" fillId="49" borderId="0" xfId="2816" applyNumberFormat="1" applyFont="1" applyFill="1" applyBorder="1" applyAlignment="1">
      <alignment horizontal="center" vertical="center"/>
    </xf>
    <xf numFmtId="4" fontId="64" fillId="49" borderId="53" xfId="2816" applyNumberFormat="1" applyFont="1" applyFill="1" applyBorder="1" applyAlignment="1">
      <alignment horizontal="center" vertical="center"/>
    </xf>
    <xf numFmtId="4" fontId="63" fillId="49" borderId="53" xfId="2816" applyNumberFormat="1" applyFont="1" applyFill="1" applyBorder="1" applyAlignment="1">
      <alignment horizontal="center" vertical="center"/>
    </xf>
    <xf numFmtId="4" fontId="63" fillId="49" borderId="0" xfId="2816" applyNumberFormat="1" applyFont="1" applyFill="1" applyBorder="1" applyAlignment="1">
      <alignment horizontal="center" vertical="center"/>
    </xf>
    <xf numFmtId="4" fontId="63" fillId="49" borderId="0" xfId="2816" applyNumberFormat="1" applyFont="1" applyFill="1" applyBorder="1" applyAlignment="1">
      <alignment horizontal="right" vertical="center"/>
    </xf>
    <xf numFmtId="0" fontId="64" fillId="0" borderId="15" xfId="0" applyFont="1" applyBorder="1"/>
    <xf numFmtId="0" fontId="64" fillId="0" borderId="18" xfId="0" applyFont="1" applyBorder="1"/>
    <xf numFmtId="0" fontId="64" fillId="0" borderId="27" xfId="0" applyFont="1" applyBorder="1"/>
    <xf numFmtId="0" fontId="64" fillId="0" borderId="0" xfId="0" applyFont="1"/>
    <xf numFmtId="0" fontId="64" fillId="0" borderId="10" xfId="0" applyFont="1" applyBorder="1"/>
    <xf numFmtId="3" fontId="64" fillId="0" borderId="10" xfId="0" applyNumberFormat="1" applyFont="1" applyBorder="1"/>
    <xf numFmtId="0" fontId="63" fillId="0" borderId="10" xfId="0" applyFont="1" applyBorder="1"/>
    <xf numFmtId="0" fontId="68" fillId="0" borderId="0" xfId="0" applyFont="1"/>
    <xf numFmtId="0" fontId="64" fillId="0" borderId="10" xfId="0" applyFont="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4" fillId="0" borderId="0" xfId="0" applyFont="1" applyFill="1" applyBorder="1"/>
    <xf numFmtId="0" fontId="68" fillId="0" borderId="0" xfId="0" applyFont="1" applyAlignment="1">
      <alignment wrapText="1"/>
    </xf>
    <xf numFmtId="4" fontId="64" fillId="0" borderId="10" xfId="0" applyNumberFormat="1" applyFont="1" applyBorder="1"/>
    <xf numFmtId="4" fontId="63" fillId="0" borderId="10" xfId="0" applyNumberFormat="1" applyFont="1" applyBorder="1"/>
    <xf numFmtId="0" fontId="64" fillId="0" borderId="0" xfId="0" applyFont="1" applyAlignment="1">
      <alignment wrapText="1"/>
    </xf>
    <xf numFmtId="0" fontId="29" fillId="54" borderId="10" xfId="2813" applyFont="1" applyFill="1" applyBorder="1" applyAlignment="1">
      <alignment horizontal="center" vertical="center" wrapText="1"/>
    </xf>
    <xf numFmtId="0" fontId="6" fillId="0" borderId="45" xfId="2813" applyFont="1" applyBorder="1"/>
    <xf numFmtId="0" fontId="6" fillId="0" borderId="37" xfId="2813" applyFont="1" applyBorder="1"/>
    <xf numFmtId="0" fontId="0" fillId="0" borderId="0" xfId="0"/>
    <xf numFmtId="0" fontId="63" fillId="89" borderId="10" xfId="0" applyFont="1" applyFill="1" applyBorder="1"/>
    <xf numFmtId="0" fontId="63" fillId="89" borderId="10" xfId="0" applyFont="1" applyFill="1" applyBorder="1" applyAlignment="1">
      <alignment horizontal="center" vertical="center"/>
    </xf>
    <xf numFmtId="0" fontId="63" fillId="89" borderId="10" xfId="0" applyFont="1" applyFill="1" applyBorder="1" applyAlignment="1">
      <alignment horizontal="center" vertical="center"/>
    </xf>
    <xf numFmtId="0" fontId="87" fillId="0" borderId="0" xfId="0" applyFont="1"/>
    <xf numFmtId="0" fontId="0" fillId="0" borderId="0" xfId="0" applyAlignment="1">
      <alignment horizontal="center" vertical="center"/>
    </xf>
    <xf numFmtId="0" fontId="0" fillId="0" borderId="0" xfId="0" applyAlignment="1">
      <alignment horizontal="right" vertical="center"/>
    </xf>
    <xf numFmtId="4" fontId="64" fillId="0" borderId="0" xfId="0" applyNumberFormat="1" applyFont="1"/>
    <xf numFmtId="4" fontId="87" fillId="0" borderId="0" xfId="0" applyNumberFormat="1" applyFont="1"/>
    <xf numFmtId="0" fontId="87" fillId="0" borderId="10" xfId="0" applyFont="1" applyBorder="1"/>
    <xf numFmtId="4" fontId="87" fillId="0" borderId="10" xfId="0" applyNumberFormat="1" applyFont="1" applyBorder="1"/>
    <xf numFmtId="0" fontId="86" fillId="0" borderId="10" xfId="0" applyFont="1" applyBorder="1"/>
    <xf numFmtId="0" fontId="86" fillId="89" borderId="10" xfId="0" applyFont="1" applyFill="1" applyBorder="1" applyAlignment="1">
      <alignment horizontal="center" vertical="center" wrapText="1"/>
    </xf>
    <xf numFmtId="0" fontId="87" fillId="0" borderId="10" xfId="0" applyFont="1" applyBorder="1"/>
    <xf numFmtId="4" fontId="64" fillId="0" borderId="10" xfId="0" applyNumberFormat="1" applyFont="1" applyBorder="1" applyAlignment="1">
      <alignment horizontal="center"/>
    </xf>
    <xf numFmtId="0" fontId="86" fillId="89" borderId="10" xfId="0" applyFont="1" applyFill="1" applyBorder="1" applyAlignment="1">
      <alignment horizontal="center" vertical="center"/>
    </xf>
    <xf numFmtId="4" fontId="86" fillId="0" borderId="10" xfId="0" applyNumberFormat="1" applyFont="1" applyBorder="1"/>
    <xf numFmtId="0" fontId="87" fillId="0" borderId="10" xfId="0" applyFont="1" applyBorder="1" applyAlignment="1">
      <alignment horizontal="center" vertical="center"/>
    </xf>
    <xf numFmtId="4" fontId="86" fillId="0" borderId="10" xfId="0" applyNumberFormat="1" applyFont="1" applyBorder="1" applyAlignment="1">
      <alignment horizontal="center" vertical="center"/>
    </xf>
    <xf numFmtId="4" fontId="64" fillId="0" borderId="0" xfId="0" applyNumberFormat="1" applyFont="1" applyFill="1" applyBorder="1"/>
    <xf numFmtId="0" fontId="63" fillId="0" borderId="0" xfId="0" applyFont="1" applyFill="1" applyBorder="1"/>
    <xf numFmtId="4" fontId="63" fillId="0" borderId="0" xfId="0" applyNumberFormat="1" applyFont="1" applyFill="1" applyBorder="1"/>
    <xf numFmtId="4" fontId="63" fillId="0" borderId="0" xfId="0" applyNumberFormat="1" applyFont="1" applyFill="1" applyBorder="1" applyAlignment="1">
      <alignment vertical="center"/>
    </xf>
    <xf numFmtId="4" fontId="64" fillId="0" borderId="15" xfId="0" applyNumberFormat="1" applyFont="1" applyBorder="1"/>
    <xf numFmtId="4" fontId="64" fillId="0" borderId="18" xfId="0" applyNumberFormat="1" applyFont="1" applyBorder="1"/>
    <xf numFmtId="4" fontId="64" fillId="0" borderId="27" xfId="0" applyNumberFormat="1" applyFont="1" applyBorder="1"/>
    <xf numFmtId="0" fontId="64" fillId="51" borderId="0" xfId="0" applyFont="1" applyFill="1"/>
    <xf numFmtId="0" fontId="64" fillId="89" borderId="10" xfId="0" applyFont="1" applyFill="1" applyBorder="1"/>
    <xf numFmtId="4" fontId="63" fillId="89" borderId="10" xfId="0" applyNumberFormat="1" applyFont="1" applyFill="1" applyBorder="1"/>
    <xf numFmtId="0" fontId="5" fillId="89" borderId="10" xfId="0" applyFont="1" applyFill="1" applyBorder="1" applyAlignment="1">
      <alignment horizontal="center" vertical="center"/>
    </xf>
    <xf numFmtId="0" fontId="5" fillId="89" borderId="10" xfId="0" applyFont="1" applyFill="1" applyBorder="1" applyAlignment="1">
      <alignment horizontal="center" vertical="center" wrapText="1"/>
    </xf>
    <xf numFmtId="0" fontId="50" fillId="89" borderId="10" xfId="2813" applyFont="1" applyFill="1" applyBorder="1"/>
    <xf numFmtId="0" fontId="61" fillId="90" borderId="10" xfId="2813" applyFont="1" applyFill="1" applyBorder="1" applyAlignment="1">
      <alignment horizontal="center" vertical="center"/>
    </xf>
    <xf numFmtId="0" fontId="63" fillId="49" borderId="0" xfId="2816" applyFont="1" applyFill="1" applyAlignment="1">
      <alignment horizontal="center" vertical="center"/>
    </xf>
    <xf numFmtId="0" fontId="50" fillId="91" borderId="0" xfId="2813" applyFont="1" applyFill="1"/>
    <xf numFmtId="0" fontId="87" fillId="49" borderId="0" xfId="2816" applyFont="1" applyFill="1"/>
    <xf numFmtId="0" fontId="71" fillId="49" borderId="0" xfId="2816" applyFill="1"/>
    <xf numFmtId="0" fontId="63" fillId="49" borderId="0" xfId="2816" applyFont="1" applyFill="1"/>
    <xf numFmtId="0" fontId="63" fillId="49" borderId="0" xfId="2816" applyFont="1" applyFill="1" applyBorder="1" applyAlignment="1">
      <alignment vertical="center"/>
    </xf>
    <xf numFmtId="3" fontId="64" fillId="49" borderId="51" xfId="2816" applyNumberFormat="1" applyFont="1" applyFill="1" applyBorder="1"/>
    <xf numFmtId="0" fontId="87" fillId="49" borderId="0" xfId="2816" applyFont="1" applyFill="1" applyBorder="1"/>
    <xf numFmtId="3" fontId="64" fillId="49" borderId="38" xfId="2816" applyNumberFormat="1" applyFont="1" applyFill="1" applyBorder="1"/>
    <xf numFmtId="3" fontId="63" fillId="49" borderId="41" xfId="2816" applyNumberFormat="1" applyFont="1" applyFill="1" applyBorder="1"/>
    <xf numFmtId="49" fontId="64" fillId="49" borderId="32" xfId="2816" applyNumberFormat="1" applyFont="1" applyFill="1" applyBorder="1" applyAlignment="1">
      <alignment horizontal="center" vertical="center"/>
    </xf>
    <xf numFmtId="3" fontId="64" fillId="49" borderId="73" xfId="2816" applyNumberFormat="1" applyFont="1" applyFill="1" applyBorder="1" applyAlignment="1">
      <alignment horizontal="center" vertical="center"/>
    </xf>
    <xf numFmtId="3" fontId="64" fillId="49" borderId="74" xfId="2816" applyNumberFormat="1" applyFont="1" applyFill="1" applyBorder="1" applyAlignment="1">
      <alignment horizontal="center" vertical="center"/>
    </xf>
    <xf numFmtId="3" fontId="64" fillId="49" borderId="75" xfId="2816" applyNumberFormat="1" applyFont="1" applyFill="1" applyBorder="1" applyAlignment="1">
      <alignment horizontal="center" vertical="center"/>
    </xf>
    <xf numFmtId="165" fontId="64" fillId="49" borderId="69" xfId="3360" applyNumberFormat="1" applyFont="1" applyFill="1" applyBorder="1" applyAlignment="1">
      <alignment horizontal="center" vertical="center"/>
    </xf>
    <xf numFmtId="165" fontId="64" fillId="49" borderId="75" xfId="3360" applyNumberFormat="1" applyFont="1" applyFill="1" applyBorder="1" applyAlignment="1">
      <alignment horizontal="center" vertical="center"/>
    </xf>
    <xf numFmtId="49" fontId="64" fillId="49" borderId="34" xfId="2816" applyNumberFormat="1" applyFont="1" applyFill="1" applyBorder="1" applyAlignment="1">
      <alignment horizontal="center" vertical="center"/>
    </xf>
    <xf numFmtId="3" fontId="64" fillId="49" borderId="76" xfId="2816" applyNumberFormat="1" applyFont="1" applyFill="1" applyBorder="1" applyAlignment="1">
      <alignment horizontal="center" vertical="center"/>
    </xf>
    <xf numFmtId="3" fontId="64" fillId="49" borderId="77" xfId="2816" applyNumberFormat="1" applyFont="1" applyFill="1" applyBorder="1" applyAlignment="1">
      <alignment horizontal="center" vertical="center"/>
    </xf>
    <xf numFmtId="3" fontId="64" fillId="49" borderId="72" xfId="2816" applyNumberFormat="1" applyFont="1" applyFill="1" applyBorder="1" applyAlignment="1">
      <alignment horizontal="center" vertical="center"/>
    </xf>
    <xf numFmtId="165" fontId="64" fillId="49" borderId="72" xfId="3360" applyNumberFormat="1" applyFont="1" applyFill="1" applyBorder="1" applyAlignment="1">
      <alignment horizontal="center" vertical="center"/>
    </xf>
    <xf numFmtId="49" fontId="64" fillId="49" borderId="0" xfId="2816" applyNumberFormat="1" applyFont="1" applyFill="1" applyAlignment="1">
      <alignment horizontal="center" vertical="center"/>
    </xf>
    <xf numFmtId="3" fontId="64" fillId="49" borderId="0" xfId="2816" applyNumberFormat="1" applyFont="1" applyFill="1" applyAlignment="1">
      <alignment horizontal="center" vertical="center"/>
    </xf>
    <xf numFmtId="0" fontId="64" fillId="49" borderId="0" xfId="2816" applyFont="1" applyFill="1" applyAlignment="1">
      <alignment horizontal="center" vertical="center"/>
    </xf>
    <xf numFmtId="49" fontId="63" fillId="49" borderId="78" xfId="2816" applyNumberFormat="1" applyFont="1" applyFill="1" applyBorder="1" applyAlignment="1">
      <alignment horizontal="center" vertical="center"/>
    </xf>
    <xf numFmtId="3" fontId="63" fillId="57" borderId="26" xfId="2816" applyNumberFormat="1" applyFont="1" applyFill="1" applyBorder="1" applyAlignment="1">
      <alignment horizontal="center" vertical="center"/>
    </xf>
    <xf numFmtId="3" fontId="63" fillId="58" borderId="79" xfId="2816" applyNumberFormat="1" applyFont="1" applyFill="1" applyBorder="1" applyAlignment="1">
      <alignment horizontal="center" vertical="center"/>
    </xf>
    <xf numFmtId="3" fontId="63" fillId="49" borderId="52" xfId="2816" applyNumberFormat="1" applyFont="1" applyFill="1" applyBorder="1" applyAlignment="1">
      <alignment horizontal="center" vertical="center"/>
    </xf>
    <xf numFmtId="165" fontId="63" fillId="49" borderId="80" xfId="3360" applyNumberFormat="1" applyFont="1" applyFill="1" applyBorder="1" applyAlignment="1">
      <alignment horizontal="center" vertical="center"/>
    </xf>
    <xf numFmtId="0" fontId="63" fillId="49" borderId="10" xfId="2816" applyFont="1" applyFill="1" applyBorder="1" applyAlignment="1">
      <alignment horizontal="center" vertical="center"/>
    </xf>
    <xf numFmtId="0" fontId="63" fillId="58" borderId="45" xfId="2816" applyFont="1" applyFill="1" applyBorder="1" applyAlignment="1">
      <alignment vertical="center"/>
    </xf>
    <xf numFmtId="0" fontId="63" fillId="58" borderId="50" xfId="2816" applyFont="1" applyFill="1" applyBorder="1" applyAlignment="1">
      <alignment vertical="center"/>
    </xf>
    <xf numFmtId="3" fontId="63" fillId="58" borderId="28" xfId="2816" applyNumberFormat="1" applyFont="1" applyFill="1" applyBorder="1" applyAlignment="1">
      <alignment horizontal="center" vertical="center"/>
    </xf>
    <xf numFmtId="3" fontId="63" fillId="57" borderId="28" xfId="2816" applyNumberFormat="1" applyFont="1" applyFill="1" applyBorder="1" applyAlignment="1">
      <alignment horizontal="center" vertical="center"/>
    </xf>
    <xf numFmtId="3" fontId="64" fillId="49" borderId="13" xfId="2816" applyNumberFormat="1" applyFont="1" applyFill="1" applyBorder="1" applyAlignment="1">
      <alignment horizontal="center" vertical="center"/>
    </xf>
    <xf numFmtId="0" fontId="50" fillId="0" borderId="0" xfId="2811" applyFont="1"/>
    <xf numFmtId="0" fontId="92" fillId="92" borderId="0" xfId="2816" applyFont="1" applyFill="1" applyAlignment="1">
      <alignment vertical="center"/>
    </xf>
    <xf numFmtId="0" fontId="92" fillId="92" borderId="0" xfId="2816" applyFont="1" applyFill="1" applyAlignment="1">
      <alignment horizontal="center" vertical="center"/>
    </xf>
    <xf numFmtId="0" fontId="64" fillId="49" borderId="0" xfId="2816" applyFont="1" applyFill="1" applyAlignment="1">
      <alignment vertical="center"/>
    </xf>
    <xf numFmtId="0" fontId="61" fillId="0" borderId="10" xfId="2811" applyFont="1" applyBorder="1" applyAlignment="1">
      <alignment horizontal="center" vertical="center" wrapText="1"/>
    </xf>
    <xf numFmtId="3" fontId="63" fillId="49" borderId="10" xfId="2816" applyNumberFormat="1" applyFont="1" applyFill="1" applyBorder="1" applyAlignment="1">
      <alignment horizontal="center" vertical="center"/>
    </xf>
    <xf numFmtId="3" fontId="64" fillId="49" borderId="10" xfId="2816" applyNumberFormat="1" applyFont="1" applyFill="1" applyBorder="1" applyAlignment="1">
      <alignment horizontal="center" vertical="center"/>
    </xf>
    <xf numFmtId="0" fontId="91" fillId="49" borderId="45" xfId="2816" applyFont="1" applyFill="1" applyBorder="1"/>
    <xf numFmtId="0" fontId="64" fillId="49" borderId="50" xfId="2816" applyFont="1" applyFill="1" applyBorder="1"/>
    <xf numFmtId="0" fontId="64" fillId="49" borderId="51" xfId="2816" applyFont="1" applyFill="1" applyBorder="1"/>
    <xf numFmtId="0" fontId="64" fillId="49" borderId="39" xfId="2816" applyFont="1" applyFill="1" applyBorder="1"/>
    <xf numFmtId="0" fontId="64" fillId="49" borderId="40" xfId="2816" applyFont="1" applyFill="1" applyBorder="1"/>
    <xf numFmtId="165" fontId="93" fillId="49" borderId="40" xfId="3360" applyNumberFormat="1" applyFont="1" applyFill="1" applyBorder="1" applyAlignment="1">
      <alignment horizontal="center" vertical="center"/>
    </xf>
    <xf numFmtId="165" fontId="93" fillId="49" borderId="41" xfId="3360" applyNumberFormat="1" applyFont="1" applyFill="1" applyBorder="1" applyAlignment="1">
      <alignment horizontal="center" vertical="center"/>
    </xf>
    <xf numFmtId="0" fontId="6" fillId="0" borderId="0" xfId="2811"/>
    <xf numFmtId="0" fontId="50" fillId="91" borderId="10" xfId="2811" applyFont="1" applyFill="1" applyBorder="1" applyAlignment="1">
      <alignment horizontal="center" vertical="center"/>
    </xf>
    <xf numFmtId="3" fontId="50" fillId="91" borderId="10" xfId="2811" applyNumberFormat="1" applyFont="1" applyFill="1" applyBorder="1" applyAlignment="1">
      <alignment horizontal="center" vertical="center"/>
    </xf>
    <xf numFmtId="0" fontId="69" fillId="91" borderId="0" xfId="2811" applyFont="1" applyFill="1"/>
    <xf numFmtId="0" fontId="50" fillId="91" borderId="0" xfId="2811" applyFont="1" applyFill="1"/>
    <xf numFmtId="3" fontId="61" fillId="91" borderId="10" xfId="2811" applyNumberFormat="1" applyFont="1" applyFill="1" applyBorder="1" applyAlignment="1">
      <alignment horizontal="center" vertical="center"/>
    </xf>
    <xf numFmtId="0" fontId="62" fillId="49" borderId="0" xfId="2816" applyFont="1" applyFill="1"/>
    <xf numFmtId="0" fontId="64" fillId="95" borderId="39" xfId="2816" applyFont="1" applyFill="1" applyBorder="1" applyAlignment="1">
      <alignment horizontal="left" vertical="center"/>
    </xf>
    <xf numFmtId="0" fontId="64" fillId="95" borderId="40" xfId="2816" applyFont="1" applyFill="1" applyBorder="1" applyAlignment="1">
      <alignment horizontal="left" vertical="center"/>
    </xf>
    <xf numFmtId="3" fontId="64" fillId="95" borderId="12" xfId="2816" applyNumberFormat="1" applyFont="1" applyFill="1" applyBorder="1" applyAlignment="1">
      <alignment horizontal="center" vertical="center"/>
    </xf>
    <xf numFmtId="0" fontId="63" fillId="95" borderId="0" xfId="2816" applyFont="1" applyFill="1" applyAlignment="1">
      <alignment vertical="center"/>
    </xf>
    <xf numFmtId="0" fontId="63" fillId="95" borderId="0" xfId="2816" applyFont="1" applyFill="1" applyAlignment="1">
      <alignment horizontal="center" vertical="center"/>
    </xf>
    <xf numFmtId="49" fontId="63" fillId="49" borderId="0" xfId="2816" applyNumberFormat="1" applyFont="1" applyFill="1" applyAlignment="1">
      <alignment vertical="center"/>
    </xf>
    <xf numFmtId="0" fontId="91" fillId="49" borderId="40" xfId="2816" applyFont="1" applyFill="1" applyBorder="1" applyAlignment="1">
      <alignment vertical="center"/>
    </xf>
    <xf numFmtId="0" fontId="91" fillId="49" borderId="41" xfId="2816" applyFont="1" applyFill="1" applyBorder="1" applyAlignment="1">
      <alignment vertical="center"/>
    </xf>
    <xf numFmtId="0" fontId="63" fillId="57" borderId="45" xfId="2816" applyFont="1" applyFill="1" applyBorder="1" applyAlignment="1">
      <alignment horizontal="left" vertical="center"/>
    </xf>
    <xf numFmtId="0" fontId="63" fillId="57" borderId="50" xfId="2816" applyFont="1" applyFill="1" applyBorder="1" applyAlignment="1">
      <alignment horizontal="left" vertical="center"/>
    </xf>
    <xf numFmtId="0" fontId="64" fillId="49" borderId="37" xfId="2816" applyFont="1" applyFill="1" applyBorder="1" applyAlignment="1">
      <alignment horizontal="left" vertical="center"/>
    </xf>
    <xf numFmtId="0" fontId="64" fillId="49" borderId="0" xfId="2816" applyFont="1" applyFill="1" applyBorder="1" applyAlignment="1">
      <alignment horizontal="left" vertical="center"/>
    </xf>
    <xf numFmtId="0" fontId="71" fillId="91" borderId="0" xfId="2816" applyFill="1"/>
    <xf numFmtId="0" fontId="87" fillId="91" borderId="0" xfId="2816" applyFont="1" applyFill="1"/>
    <xf numFmtId="0" fontId="6" fillId="91" borderId="0" xfId="2811" applyFill="1"/>
    <xf numFmtId="0" fontId="71" fillId="91" borderId="0" xfId="2816" applyFill="1" applyBorder="1"/>
    <xf numFmtId="0" fontId="61" fillId="94" borderId="10" xfId="2811" applyFont="1" applyFill="1" applyBorder="1" applyAlignment="1">
      <alignment horizontal="center" vertical="center"/>
    </xf>
    <xf numFmtId="0" fontId="63" fillId="94" borderId="70" xfId="2816" applyFont="1" applyFill="1" applyBorder="1" applyAlignment="1">
      <alignment horizontal="center" vertical="center"/>
    </xf>
    <xf numFmtId="0" fontId="63" fillId="94" borderId="71" xfId="2816" applyFont="1" applyFill="1" applyBorder="1" applyAlignment="1">
      <alignment horizontal="center" vertical="center"/>
    </xf>
    <xf numFmtId="0" fontId="68" fillId="91" borderId="0" xfId="0" applyFont="1" applyFill="1"/>
    <xf numFmtId="0" fontId="64" fillId="91" borderId="10" xfId="0" applyFont="1" applyFill="1" applyBorder="1" applyAlignment="1">
      <alignment horizontal="center" vertical="center"/>
    </xf>
    <xf numFmtId="3" fontId="50" fillId="91" borderId="10" xfId="2936" applyNumberFormat="1" applyFont="1" applyFill="1" applyBorder="1" applyAlignment="1">
      <alignment horizontal="center" vertical="center"/>
    </xf>
    <xf numFmtId="0" fontId="64" fillId="91" borderId="10" xfId="0" applyFont="1" applyFill="1" applyBorder="1" applyAlignment="1">
      <alignment horizontal="center"/>
    </xf>
    <xf numFmtId="3" fontId="64" fillId="91" borderId="10" xfId="0" applyNumberFormat="1" applyFont="1" applyFill="1" applyBorder="1" applyAlignment="1">
      <alignment horizontal="center"/>
    </xf>
    <xf numFmtId="0" fontId="64" fillId="91" borderId="10" xfId="0" applyFont="1" applyFill="1" applyBorder="1"/>
    <xf numFmtId="0" fontId="63" fillId="94" borderId="10" xfId="0" applyFont="1" applyFill="1" applyBorder="1" applyAlignment="1">
      <alignment horizontal="center" vertical="center"/>
    </xf>
    <xf numFmtId="3" fontId="63" fillId="94" borderId="10" xfId="0" applyNumberFormat="1" applyFont="1" applyFill="1" applyBorder="1" applyAlignment="1">
      <alignment horizontal="center" vertical="center"/>
    </xf>
    <xf numFmtId="3" fontId="63" fillId="94" borderId="10" xfId="0" applyNumberFormat="1" applyFont="1" applyFill="1" applyBorder="1" applyAlignment="1">
      <alignment horizontal="center"/>
    </xf>
    <xf numFmtId="0" fontId="64" fillId="91" borderId="0" xfId="0" applyFont="1" applyFill="1" applyAlignment="1">
      <alignment horizontal="right" vertical="center"/>
    </xf>
    <xf numFmtId="0" fontId="64" fillId="91" borderId="0" xfId="0" applyFont="1" applyFill="1"/>
    <xf numFmtId="0" fontId="64" fillId="91" borderId="0" xfId="0" applyFont="1" applyFill="1" applyAlignment="1">
      <alignment horizontal="center" vertical="center"/>
    </xf>
    <xf numFmtId="0" fontId="63" fillId="91" borderId="0" xfId="0" applyFont="1" applyFill="1" applyAlignment="1">
      <alignment horizontal="center"/>
    </xf>
    <xf numFmtId="0" fontId="87" fillId="91" borderId="0" xfId="0" applyFont="1" applyFill="1"/>
    <xf numFmtId="0" fontId="63" fillId="91" borderId="0" xfId="0" applyFont="1" applyFill="1" applyAlignment="1">
      <alignment horizontal="right" vertical="center"/>
    </xf>
    <xf numFmtId="0" fontId="63" fillId="91" borderId="0" xfId="0" applyFont="1" applyFill="1"/>
    <xf numFmtId="0" fontId="86" fillId="91" borderId="66" xfId="0" applyFont="1" applyFill="1" applyBorder="1" applyAlignment="1">
      <alignment horizontal="center" vertical="center" wrapText="1"/>
    </xf>
    <xf numFmtId="0" fontId="86" fillId="91" borderId="0" xfId="0" applyFont="1" applyFill="1" applyAlignment="1">
      <alignment horizontal="center" vertical="center" wrapText="1"/>
    </xf>
    <xf numFmtId="0" fontId="86" fillId="91" borderId="66" xfId="0" applyFont="1" applyFill="1" applyBorder="1" applyAlignment="1">
      <alignment horizontal="center" vertical="center"/>
    </xf>
    <xf numFmtId="0" fontId="86" fillId="91" borderId="66" xfId="0" applyFont="1" applyFill="1" applyBorder="1" applyAlignment="1">
      <alignment horizontal="center"/>
    </xf>
    <xf numFmtId="0" fontId="86" fillId="91" borderId="0" xfId="0" applyFont="1" applyFill="1" applyAlignment="1">
      <alignment horizontal="center" vertical="center"/>
    </xf>
    <xf numFmtId="0" fontId="86" fillId="91" borderId="0" xfId="0" applyFont="1" applyFill="1" applyAlignment="1">
      <alignment horizontal="left" vertical="center"/>
    </xf>
    <xf numFmtId="4" fontId="64" fillId="91" borderId="0" xfId="0" applyNumberFormat="1" applyFont="1" applyFill="1"/>
    <xf numFmtId="4" fontId="87" fillId="91" borderId="0" xfId="0" applyNumberFormat="1" applyFont="1" applyFill="1"/>
    <xf numFmtId="0" fontId="86" fillId="91" borderId="0" xfId="0" applyFont="1" applyFill="1" applyAlignment="1">
      <alignment horizontal="right" vertical="center"/>
    </xf>
    <xf numFmtId="0" fontId="63" fillId="91" borderId="0" xfId="0" applyFont="1" applyFill="1" applyAlignment="1">
      <alignment horizontal="left" vertical="center"/>
    </xf>
    <xf numFmtId="0" fontId="87" fillId="91" borderId="0" xfId="0" applyFont="1" applyFill="1" applyAlignment="1">
      <alignment horizontal="right" vertical="center"/>
    </xf>
    <xf numFmtId="0" fontId="64" fillId="91" borderId="0" xfId="0" applyFont="1" applyFill="1" applyAlignment="1">
      <alignment horizontal="left" vertical="center"/>
    </xf>
    <xf numFmtId="0" fontId="87" fillId="91" borderId="0" xfId="0" applyFont="1" applyFill="1" applyAlignment="1">
      <alignment horizontal="center" vertical="center"/>
    </xf>
    <xf numFmtId="4" fontId="87" fillId="91" borderId="0" xfId="0" applyNumberFormat="1" applyFont="1" applyFill="1" applyAlignment="1">
      <alignment horizontal="center" vertical="center"/>
    </xf>
    <xf numFmtId="0" fontId="64" fillId="91" borderId="0" xfId="0" applyFont="1" applyFill="1" applyAlignment="1">
      <alignment horizontal="justify"/>
    </xf>
    <xf numFmtId="4" fontId="86" fillId="91" borderId="66" xfId="0" applyNumberFormat="1" applyFont="1" applyFill="1" applyBorder="1" applyAlignment="1">
      <alignment horizontal="right" vertical="center"/>
    </xf>
    <xf numFmtId="0" fontId="86" fillId="91" borderId="0" xfId="0" applyFont="1" applyFill="1" applyAlignment="1">
      <alignment horizontal="center"/>
    </xf>
    <xf numFmtId="0" fontId="87" fillId="91" borderId="0" xfId="0" applyFont="1" applyFill="1" applyAlignment="1">
      <alignment horizontal="left" vertical="center"/>
    </xf>
    <xf numFmtId="4" fontId="87" fillId="91" borderId="0" xfId="0" applyNumberFormat="1" applyFont="1" applyFill="1" applyAlignment="1">
      <alignment horizontal="right" vertical="center"/>
    </xf>
    <xf numFmtId="0" fontId="87" fillId="91" borderId="0" xfId="0" applyFont="1" applyFill="1" applyAlignment="1">
      <alignment horizontal="left" vertical="center" wrapText="1"/>
    </xf>
    <xf numFmtId="4" fontId="87" fillId="91" borderId="0" xfId="0" applyNumberFormat="1" applyFont="1" applyFill="1" applyAlignment="1">
      <alignment horizontal="right"/>
    </xf>
    <xf numFmtId="0" fontId="87" fillId="91" borderId="0" xfId="0" applyFont="1" applyFill="1" applyAlignment="1">
      <alignment horizontal="right" vertical="center" wrapText="1"/>
    </xf>
    <xf numFmtId="0" fontId="64" fillId="91" borderId="0" xfId="0" applyFont="1" applyFill="1" applyAlignment="1">
      <alignment wrapText="1"/>
    </xf>
    <xf numFmtId="0" fontId="64" fillId="91" borderId="0" xfId="0" applyFont="1" applyFill="1" applyAlignment="1">
      <alignment horizontal="center" vertical="center" wrapText="1"/>
    </xf>
    <xf numFmtId="0" fontId="87" fillId="91" borderId="0" xfId="0" applyFont="1" applyFill="1" applyAlignment="1">
      <alignment horizontal="center" vertical="center" wrapText="1"/>
    </xf>
    <xf numFmtId="0" fontId="87" fillId="91" borderId="0" xfId="0" applyFont="1" applyFill="1" applyAlignment="1">
      <alignment wrapText="1"/>
    </xf>
    <xf numFmtId="4" fontId="87" fillId="91" borderId="0" xfId="0" applyNumberFormat="1" applyFont="1" applyFill="1" applyAlignment="1">
      <alignment horizontal="center"/>
    </xf>
    <xf numFmtId="4" fontId="50" fillId="49" borderId="0" xfId="2813" applyNumberFormat="1" applyFont="1" applyFill="1" applyAlignment="1">
      <alignment horizontal="center" vertical="center"/>
    </xf>
    <xf numFmtId="2" fontId="87" fillId="91" borderId="0" xfId="0" applyNumberFormat="1" applyFont="1" applyFill="1" applyAlignment="1">
      <alignment horizontal="center" vertical="center"/>
    </xf>
    <xf numFmtId="0" fontId="0" fillId="91" borderId="0" xfId="0" applyFill="1"/>
    <xf numFmtId="0" fontId="86" fillId="91" borderId="10" xfId="0" applyFont="1" applyFill="1" applyBorder="1"/>
    <xf numFmtId="4" fontId="63" fillId="91" borderId="10" xfId="0" applyNumberFormat="1" applyFont="1" applyFill="1" applyBorder="1"/>
    <xf numFmtId="4" fontId="87" fillId="91" borderId="10" xfId="0" applyNumberFormat="1" applyFont="1" applyFill="1" applyBorder="1"/>
    <xf numFmtId="4" fontId="64" fillId="91" borderId="10" xfId="0" applyNumberFormat="1" applyFont="1" applyFill="1" applyBorder="1"/>
    <xf numFmtId="0" fontId="87" fillId="91" borderId="10" xfId="0" applyFont="1" applyFill="1" applyBorder="1"/>
    <xf numFmtId="0" fontId="63" fillId="91" borderId="10" xfId="0" applyFont="1" applyFill="1" applyBorder="1"/>
    <xf numFmtId="0" fontId="86" fillId="94" borderId="10" xfId="0" applyFont="1" applyFill="1" applyBorder="1" applyAlignment="1">
      <alignment horizontal="center" vertical="center" wrapText="1"/>
    </xf>
    <xf numFmtId="2" fontId="87" fillId="0" borderId="10" xfId="0" applyNumberFormat="1" applyFont="1" applyBorder="1" applyAlignment="1">
      <alignment horizontal="center" vertical="center"/>
    </xf>
    <xf numFmtId="0" fontId="64" fillId="94" borderId="10" xfId="0" applyFont="1" applyFill="1" applyBorder="1" applyAlignment="1">
      <alignment horizontal="center" vertical="center"/>
    </xf>
    <xf numFmtId="4" fontId="87" fillId="91" borderId="10" xfId="0" applyNumberFormat="1" applyFont="1" applyFill="1" applyBorder="1" applyAlignment="1">
      <alignment horizontal="center" vertical="center"/>
    </xf>
    <xf numFmtId="4" fontId="64" fillId="0" borderId="0" xfId="0" applyNumberFormat="1" applyFont="1" applyBorder="1"/>
    <xf numFmtId="0" fontId="63" fillId="97" borderId="10" xfId="0" applyFont="1" applyFill="1" applyBorder="1"/>
    <xf numFmtId="4" fontId="63" fillId="97" borderId="10" xfId="0" applyNumberFormat="1" applyFont="1" applyFill="1" applyBorder="1"/>
    <xf numFmtId="0" fontId="64" fillId="93" borderId="10" xfId="0" applyFont="1" applyFill="1" applyBorder="1"/>
    <xf numFmtId="0" fontId="64" fillId="96" borderId="10" xfId="0" applyFont="1" applyFill="1" applyBorder="1"/>
    <xf numFmtId="3" fontId="63" fillId="93" borderId="10" xfId="0" applyNumberFormat="1" applyFont="1" applyFill="1" applyBorder="1"/>
    <xf numFmtId="2" fontId="63" fillId="96" borderId="10" xfId="0" applyNumberFormat="1" applyFont="1" applyFill="1" applyBorder="1"/>
    <xf numFmtId="0" fontId="64" fillId="98" borderId="0" xfId="0" applyFont="1" applyFill="1"/>
    <xf numFmtId="4" fontId="64" fillId="0" borderId="45" xfId="0" applyNumberFormat="1" applyFont="1" applyBorder="1"/>
    <xf numFmtId="4" fontId="64" fillId="0" borderId="50" xfId="0" applyNumberFormat="1" applyFont="1" applyBorder="1"/>
    <xf numFmtId="0" fontId="6" fillId="0" borderId="10" xfId="2813" applyFont="1" applyBorder="1" applyAlignment="1">
      <alignment horizontal="center" vertical="center" wrapText="1"/>
    </xf>
    <xf numFmtId="3" fontId="6" fillId="0" borderId="10" xfId="2813" applyNumberFormat="1" applyFont="1" applyBorder="1" applyAlignment="1">
      <alignment horizontal="right" vertical="center" wrapText="1"/>
    </xf>
    <xf numFmtId="3" fontId="6" fillId="0" borderId="10" xfId="2813" applyNumberFormat="1" applyFont="1" applyBorder="1" applyAlignment="1">
      <alignment horizontal="right" vertical="center"/>
    </xf>
    <xf numFmtId="4" fontId="6" fillId="56" borderId="10" xfId="2813" applyNumberFormat="1" applyFont="1" applyFill="1" applyBorder="1"/>
    <xf numFmtId="2" fontId="6" fillId="0" borderId="10" xfId="2813" applyNumberFormat="1" applyFont="1" applyBorder="1"/>
    <xf numFmtId="4" fontId="6" fillId="0" borderId="10" xfId="2813" applyNumberFormat="1" applyFont="1" applyBorder="1"/>
    <xf numFmtId="4" fontId="6" fillId="0" borderId="10" xfId="2813" applyNumberFormat="1" applyFont="1" applyBorder="1" applyAlignment="1">
      <alignment horizontal="right" vertical="center"/>
    </xf>
    <xf numFmtId="4" fontId="6" fillId="49" borderId="10" xfId="2813" applyNumberFormat="1" applyFont="1" applyFill="1" applyBorder="1" applyAlignment="1">
      <alignment horizontal="right" vertical="center"/>
    </xf>
    <xf numFmtId="4" fontId="29" fillId="0" borderId="10" xfId="2813" applyNumberFormat="1" applyFont="1" applyFill="1" applyBorder="1" applyAlignment="1">
      <alignment horizontal="right" vertical="center"/>
    </xf>
    <xf numFmtId="0" fontId="6" fillId="49" borderId="10" xfId="2813" applyFont="1" applyFill="1" applyBorder="1" applyAlignment="1">
      <alignment horizontal="center" vertical="center"/>
    </xf>
    <xf numFmtId="0" fontId="29" fillId="0" borderId="10" xfId="2813" applyFont="1" applyFill="1" applyBorder="1" applyAlignment="1">
      <alignment horizontal="center" vertical="center"/>
    </xf>
    <xf numFmtId="4" fontId="86" fillId="91" borderId="10" xfId="0" applyNumberFormat="1" applyFont="1" applyFill="1" applyBorder="1"/>
    <xf numFmtId="0" fontId="6" fillId="0" borderId="10" xfId="2813" applyFont="1" applyFill="1" applyBorder="1" applyAlignment="1">
      <alignment horizontal="left"/>
    </xf>
    <xf numFmtId="4" fontId="6" fillId="0" borderId="50" xfId="2813" applyNumberFormat="1" applyFont="1" applyFill="1" applyBorder="1" applyAlignment="1">
      <alignment horizontal="right"/>
    </xf>
    <xf numFmtId="4" fontId="6" fillId="0" borderId="28" xfId="2813" applyNumberFormat="1" applyFont="1" applyFill="1" applyBorder="1" applyAlignment="1">
      <alignment horizontal="right"/>
    </xf>
    <xf numFmtId="4" fontId="6" fillId="0" borderId="0" xfId="2813" applyNumberFormat="1" applyFont="1" applyFill="1" applyBorder="1" applyAlignment="1">
      <alignment horizontal="right"/>
    </xf>
    <xf numFmtId="4" fontId="6" fillId="0" borderId="13" xfId="2813" applyNumberFormat="1" applyFont="1" applyFill="1" applyBorder="1" applyAlignment="1">
      <alignment horizontal="right"/>
    </xf>
    <xf numFmtId="4" fontId="6" fillId="0" borderId="10" xfId="2813" applyNumberFormat="1" applyFont="1" applyFill="1" applyBorder="1" applyAlignment="1">
      <alignment horizontal="right"/>
    </xf>
    <xf numFmtId="4" fontId="6" fillId="0" borderId="50" xfId="2813" applyNumberFormat="1" applyFont="1" applyFill="1" applyBorder="1" applyAlignment="1">
      <alignment horizontal="right" vertical="center"/>
    </xf>
    <xf numFmtId="4" fontId="6" fillId="0" borderId="0" xfId="2813" applyNumberFormat="1" applyFont="1" applyFill="1" applyBorder="1" applyAlignment="1">
      <alignment horizontal="right" vertical="center"/>
    </xf>
    <xf numFmtId="4" fontId="6" fillId="0" borderId="10" xfId="2813" applyNumberFormat="1" applyFont="1" applyFill="1" applyBorder="1" applyAlignment="1">
      <alignment horizontal="right" vertical="center"/>
    </xf>
    <xf numFmtId="4" fontId="6" fillId="0" borderId="28" xfId="2813" applyNumberFormat="1" applyFont="1" applyFill="1" applyBorder="1" applyAlignment="1">
      <alignment horizontal="right" vertical="center"/>
    </xf>
    <xf numFmtId="4" fontId="6" fillId="0" borderId="13" xfId="2813" applyNumberFormat="1" applyFont="1" applyFill="1" applyBorder="1" applyAlignment="1">
      <alignment horizontal="right" vertical="center"/>
    </xf>
    <xf numFmtId="4" fontId="6" fillId="0" borderId="12" xfId="2813" applyNumberFormat="1" applyFont="1" applyFill="1" applyBorder="1" applyAlignment="1">
      <alignment horizontal="right" vertical="center"/>
    </xf>
    <xf numFmtId="0" fontId="87" fillId="0" borderId="10" xfId="0" applyFont="1" applyBorder="1"/>
    <xf numFmtId="0" fontId="61" fillId="94" borderId="10" xfId="2811" applyFont="1" applyFill="1" applyBorder="1" applyAlignment="1">
      <alignment horizontal="center" vertical="center"/>
    </xf>
    <xf numFmtId="0" fontId="87" fillId="91" borderId="0" xfId="0" applyFont="1" applyFill="1"/>
    <xf numFmtId="0" fontId="87" fillId="91" borderId="0" xfId="0" applyFont="1" applyFill="1" applyAlignment="1">
      <alignment horizontal="center" vertical="center"/>
    </xf>
    <xf numFmtId="0" fontId="0" fillId="0" borderId="0" xfId="0"/>
    <xf numFmtId="0" fontId="50" fillId="49" borderId="0" xfId="2813" applyFont="1" applyFill="1"/>
    <xf numFmtId="4" fontId="6" fillId="0" borderId="0" xfId="2813" applyNumberFormat="1" applyFont="1"/>
    <xf numFmtId="9" fontId="6" fillId="0" borderId="10" xfId="2813" applyNumberFormat="1" applyFont="1" applyFill="1" applyBorder="1" applyAlignment="1">
      <alignment horizontal="center" vertical="center" wrapText="1"/>
    </xf>
    <xf numFmtId="0" fontId="6" fillId="91" borderId="0" xfId="2813" applyFont="1" applyFill="1"/>
    <xf numFmtId="4" fontId="6" fillId="49" borderId="10" xfId="2813" applyNumberFormat="1" applyFont="1" applyFill="1" applyBorder="1"/>
    <xf numFmtId="4" fontId="29" fillId="49" borderId="10" xfId="2813" applyNumberFormat="1" applyFont="1" applyFill="1" applyBorder="1"/>
    <xf numFmtId="8" fontId="7" fillId="0" borderId="0" xfId="2813" applyNumberFormat="1" applyFont="1"/>
    <xf numFmtId="0" fontId="50" fillId="91" borderId="0" xfId="2811" applyFont="1" applyFill="1" applyBorder="1"/>
    <xf numFmtId="0" fontId="63" fillId="91" borderId="0" xfId="2816" applyFont="1" applyFill="1" applyBorder="1" applyAlignment="1">
      <alignment horizontal="left" vertical="center"/>
    </xf>
    <xf numFmtId="0" fontId="64" fillId="91" borderId="0" xfId="2816" applyFont="1" applyFill="1" applyBorder="1"/>
    <xf numFmtId="0" fontId="64" fillId="91" borderId="0" xfId="2816" applyFont="1" applyFill="1" applyBorder="1" applyAlignment="1">
      <alignment horizontal="center" vertical="center"/>
    </xf>
    <xf numFmtId="0" fontId="94" fillId="91" borderId="0" xfId="2816" applyFont="1" applyFill="1" applyBorder="1" applyAlignment="1">
      <alignment horizontal="left" vertical="center"/>
    </xf>
    <xf numFmtId="0" fontId="64" fillId="91" borderId="0" xfId="2816" applyFont="1" applyFill="1" applyBorder="1" applyAlignment="1">
      <alignment horizontal="left" vertical="center"/>
    </xf>
    <xf numFmtId="0" fontId="63" fillId="91" borderId="0" xfId="2816" applyFont="1" applyFill="1" applyBorder="1" applyAlignment="1">
      <alignment horizontal="center" vertical="center"/>
    </xf>
    <xf numFmtId="3" fontId="64" fillId="91" borderId="0" xfId="2816" applyNumberFormat="1" applyFont="1" applyFill="1" applyBorder="1" applyAlignment="1">
      <alignment horizontal="center" vertical="center"/>
    </xf>
    <xf numFmtId="0" fontId="61" fillId="91" borderId="0" xfId="2811" applyFont="1" applyFill="1" applyBorder="1"/>
    <xf numFmtId="0" fontId="63" fillId="91" borderId="0" xfId="2816" applyFont="1" applyFill="1" applyBorder="1"/>
    <xf numFmtId="0" fontId="69" fillId="91" borderId="0" xfId="2811" applyFont="1" applyFill="1" applyBorder="1"/>
    <xf numFmtId="0" fontId="62" fillId="91" borderId="0" xfId="2816" applyFont="1" applyFill="1" applyBorder="1"/>
    <xf numFmtId="0" fontId="63" fillId="91" borderId="0" xfId="2816" applyFont="1" applyFill="1" applyBorder="1" applyAlignment="1">
      <alignment horizontal="center" vertical="center" wrapText="1"/>
    </xf>
    <xf numFmtId="0" fontId="87" fillId="99" borderId="0" xfId="0" applyFont="1" applyFill="1"/>
    <xf numFmtId="0" fontId="64" fillId="99" borderId="0" xfId="0" applyFont="1" applyFill="1"/>
    <xf numFmtId="4" fontId="6" fillId="0" borderId="10" xfId="2813" applyNumberFormat="1" applyFont="1" applyBorder="1" applyAlignment="1">
      <alignment horizontal="center" vertical="center"/>
    </xf>
    <xf numFmtId="4" fontId="6" fillId="49" borderId="10" xfId="2813" applyNumberFormat="1" applyFont="1" applyFill="1" applyBorder="1" applyAlignment="1">
      <alignment horizontal="center" vertical="center"/>
    </xf>
    <xf numFmtId="0" fontId="6" fillId="0" borderId="44" xfId="2813" applyFont="1" applyBorder="1" applyAlignment="1">
      <alignment horizontal="left" vertical="center" wrapText="1"/>
    </xf>
    <xf numFmtId="0" fontId="6" fillId="0" borderId="42" xfId="2813" applyFont="1" applyBorder="1" applyAlignment="1">
      <alignment horizontal="left" vertical="center" wrapText="1"/>
    </xf>
    <xf numFmtId="0" fontId="6" fillId="0" borderId="43" xfId="2813" applyFont="1" applyBorder="1" applyAlignment="1">
      <alignment horizontal="left" vertical="center" wrapText="1"/>
    </xf>
    <xf numFmtId="0" fontId="48" fillId="0" borderId="45" xfId="2813" applyFont="1" applyBorder="1" applyAlignment="1">
      <alignment horizontal="center"/>
    </xf>
    <xf numFmtId="0" fontId="48" fillId="0" borderId="50" xfId="2813" applyFont="1" applyBorder="1"/>
    <xf numFmtId="0" fontId="48" fillId="0" borderId="51" xfId="2813" applyFont="1" applyBorder="1"/>
    <xf numFmtId="0" fontId="6" fillId="49" borderId="37" xfId="2813" applyFont="1" applyFill="1" applyBorder="1" applyAlignment="1">
      <alignment horizontal="center"/>
    </xf>
    <xf numFmtId="0" fontId="6" fillId="49" borderId="0" xfId="2813" applyFont="1" applyFill="1" applyBorder="1" applyAlignment="1">
      <alignment horizontal="center"/>
    </xf>
    <xf numFmtId="0" fontId="6" fillId="49" borderId="38" xfId="2813" applyFont="1" applyFill="1" applyBorder="1" applyAlignment="1">
      <alignment horizontal="center"/>
    </xf>
    <xf numFmtId="0" fontId="49" fillId="0" borderId="37" xfId="2813" applyFont="1" applyBorder="1" applyAlignment="1">
      <alignment horizontal="center" wrapText="1"/>
    </xf>
    <xf numFmtId="0" fontId="49" fillId="0" borderId="0" xfId="2813" applyFont="1" applyBorder="1" applyAlignment="1">
      <alignment horizontal="center" wrapText="1"/>
    </xf>
    <xf numFmtId="0" fontId="49" fillId="0" borderId="38" xfId="2813" applyFont="1" applyBorder="1" applyAlignment="1">
      <alignment horizontal="center" wrapText="1"/>
    </xf>
    <xf numFmtId="0" fontId="6" fillId="0" borderId="39" xfId="2813" applyFont="1" applyBorder="1" applyAlignment="1">
      <alignment horizontal="center"/>
    </xf>
    <xf numFmtId="0" fontId="6" fillId="0" borderId="40" xfId="2813" applyFont="1" applyBorder="1"/>
    <xf numFmtId="0" fontId="6" fillId="0" borderId="41" xfId="2813" applyFont="1" applyBorder="1"/>
    <xf numFmtId="0" fontId="6" fillId="0" borderId="44" xfId="2813" applyFont="1" applyBorder="1" applyAlignment="1">
      <alignment horizontal="left"/>
    </xf>
    <xf numFmtId="0" fontId="6" fillId="0" borderId="42" xfId="2813" applyFont="1" applyBorder="1" applyAlignment="1">
      <alignment horizontal="left"/>
    </xf>
    <xf numFmtId="0" fontId="6" fillId="0" borderId="43" xfId="2813" applyFont="1" applyBorder="1" applyAlignment="1">
      <alignment horizontal="left"/>
    </xf>
    <xf numFmtId="0" fontId="29" fillId="49" borderId="44" xfId="2813" applyFont="1" applyFill="1" applyBorder="1" applyAlignment="1">
      <alignment horizontal="center" vertical="center" wrapText="1"/>
    </xf>
    <xf numFmtId="0" fontId="29" fillId="49" borderId="43" xfId="2813" applyFont="1" applyFill="1" applyBorder="1" applyAlignment="1">
      <alignment horizontal="center" vertical="center" wrapText="1"/>
    </xf>
    <xf numFmtId="0" fontId="29" fillId="54" borderId="44" xfId="2813" applyFont="1" applyFill="1" applyBorder="1" applyAlignment="1">
      <alignment horizontal="center"/>
    </xf>
    <xf numFmtId="0" fontId="29" fillId="54" borderId="43" xfId="2813" applyFont="1" applyFill="1" applyBorder="1" applyAlignment="1">
      <alignment horizontal="center"/>
    </xf>
    <xf numFmtId="0" fontId="6" fillId="49" borderId="44" xfId="2813" applyFont="1" applyFill="1" applyBorder="1" applyAlignment="1">
      <alignment horizontal="center"/>
    </xf>
    <xf numFmtId="0" fontId="6" fillId="49" borderId="43" xfId="2813" applyFont="1" applyFill="1" applyBorder="1" applyAlignment="1">
      <alignment horizontal="center"/>
    </xf>
    <xf numFmtId="0" fontId="6" fillId="0" borderId="44" xfId="2813" applyFont="1" applyBorder="1" applyAlignment="1">
      <alignment horizontal="center"/>
    </xf>
    <xf numFmtId="0" fontId="6" fillId="0" borderId="42" xfId="2813" applyFont="1" applyBorder="1" applyAlignment="1">
      <alignment horizontal="center"/>
    </xf>
    <xf numFmtId="0" fontId="6" fillId="0" borderId="43" xfId="2813" applyFont="1" applyBorder="1" applyAlignment="1">
      <alignment horizontal="center"/>
    </xf>
    <xf numFmtId="0" fontId="29" fillId="54" borderId="44" xfId="2813" applyFont="1" applyFill="1" applyBorder="1" applyAlignment="1">
      <alignment horizontal="center" vertical="center" wrapText="1"/>
    </xf>
    <xf numFmtId="0" fontId="29" fillId="54" borderId="43" xfId="2813" applyFont="1" applyFill="1" applyBorder="1" applyAlignment="1">
      <alignment horizontal="center" vertical="center" wrapText="1"/>
    </xf>
    <xf numFmtId="0" fontId="29" fillId="54" borderId="42" xfId="2813" applyFont="1" applyFill="1" applyBorder="1" applyAlignment="1">
      <alignment horizontal="center"/>
    </xf>
    <xf numFmtId="0" fontId="29" fillId="49" borderId="44" xfId="2813" applyFont="1" applyFill="1" applyBorder="1" applyAlignment="1">
      <alignment horizontal="center"/>
    </xf>
    <xf numFmtId="0" fontId="29" fillId="49" borderId="43" xfId="2813" applyFont="1" applyFill="1" applyBorder="1" applyAlignment="1">
      <alignment horizontal="center"/>
    </xf>
    <xf numFmtId="0" fontId="6" fillId="0" borderId="45" xfId="2813" applyFont="1" applyBorder="1" applyAlignment="1">
      <alignment horizontal="left" vertical="center" wrapText="1"/>
    </xf>
    <xf numFmtId="0" fontId="6" fillId="0" borderId="50" xfId="2813" applyFont="1" applyBorder="1" applyAlignment="1">
      <alignment horizontal="left" vertical="center" wrapText="1"/>
    </xf>
    <xf numFmtId="0" fontId="6" fillId="0" borderId="51" xfId="2813" applyFont="1" applyBorder="1" applyAlignment="1">
      <alignment horizontal="left" vertical="center" wrapText="1"/>
    </xf>
    <xf numFmtId="0" fontId="6" fillId="0" borderId="37" xfId="2813" applyFont="1" applyBorder="1" applyAlignment="1">
      <alignment horizontal="left" vertical="center" wrapText="1"/>
    </xf>
    <xf numFmtId="0" fontId="6" fillId="0" borderId="0" xfId="2813" applyFont="1" applyBorder="1" applyAlignment="1">
      <alignment horizontal="left" vertical="center" wrapText="1"/>
    </xf>
    <xf numFmtId="0" fontId="6" fillId="0" borderId="38" xfId="2813" applyFont="1" applyBorder="1" applyAlignment="1">
      <alignment horizontal="left" vertical="center" wrapText="1"/>
    </xf>
    <xf numFmtId="0" fontId="6" fillId="0" borderId="39" xfId="2813" applyNumberFormat="1" applyFont="1" applyBorder="1" applyAlignment="1">
      <alignment horizontal="left" vertical="center" wrapText="1"/>
    </xf>
    <xf numFmtId="0" fontId="6" fillId="0" borderId="40" xfId="2813" applyNumberFormat="1" applyFont="1" applyBorder="1" applyAlignment="1">
      <alignment horizontal="left" vertical="center" wrapText="1"/>
    </xf>
    <xf numFmtId="0" fontId="6" fillId="0" borderId="41" xfId="2813" applyNumberFormat="1" applyFont="1" applyBorder="1" applyAlignment="1">
      <alignment horizontal="left" vertical="center" wrapText="1"/>
    </xf>
    <xf numFmtId="0" fontId="6" fillId="0" borderId="10" xfId="2813" applyFont="1" applyBorder="1" applyAlignment="1">
      <alignment horizontal="center"/>
    </xf>
    <xf numFmtId="0" fontId="29" fillId="54" borderId="44" xfId="2813" applyFont="1" applyFill="1" applyBorder="1" applyAlignment="1">
      <alignment horizontal="center" vertical="center"/>
    </xf>
    <xf numFmtId="0" fontId="29" fillId="54" borderId="42" xfId="2813" applyFont="1" applyFill="1" applyBorder="1" applyAlignment="1">
      <alignment horizontal="center" vertical="center"/>
    </xf>
    <xf numFmtId="0" fontId="29" fillId="54" borderId="43" xfId="2813" applyFont="1" applyFill="1" applyBorder="1" applyAlignment="1">
      <alignment horizontal="center" vertical="center"/>
    </xf>
    <xf numFmtId="0" fontId="6" fillId="0" borderId="45" xfId="2813" applyFont="1" applyFill="1" applyBorder="1" applyAlignment="1">
      <alignment horizontal="center" vertical="center" wrapText="1"/>
    </xf>
    <xf numFmtId="0" fontId="6" fillId="0" borderId="50" xfId="2813" applyFont="1" applyFill="1" applyBorder="1" applyAlignment="1">
      <alignment horizontal="center" vertical="center" wrapText="1"/>
    </xf>
    <xf numFmtId="0" fontId="6" fillId="0" borderId="51" xfId="2813" applyFont="1" applyFill="1" applyBorder="1" applyAlignment="1">
      <alignment horizontal="center" vertical="center" wrapText="1"/>
    </xf>
    <xf numFmtId="0" fontId="6" fillId="0" borderId="37" xfId="2813" applyFont="1" applyFill="1" applyBorder="1" applyAlignment="1">
      <alignment horizontal="center" vertical="center" wrapText="1"/>
    </xf>
    <xf numFmtId="0" fontId="6" fillId="0" borderId="0" xfId="2813" applyFont="1" applyFill="1" applyBorder="1" applyAlignment="1">
      <alignment horizontal="center" vertical="center" wrapText="1"/>
    </xf>
    <xf numFmtId="0" fontId="6" fillId="0" borderId="38" xfId="2813" applyFont="1" applyFill="1" applyBorder="1" applyAlignment="1">
      <alignment horizontal="center" vertical="center" wrapText="1"/>
    </xf>
    <xf numFmtId="0" fontId="6" fillId="0" borderId="39" xfId="2813" applyFont="1" applyFill="1" applyBorder="1" applyAlignment="1">
      <alignment horizontal="center" vertical="center" wrapText="1"/>
    </xf>
    <xf numFmtId="0" fontId="6" fillId="0" borderId="40" xfId="2813" applyFont="1" applyFill="1" applyBorder="1" applyAlignment="1">
      <alignment horizontal="center" vertical="center" wrapText="1"/>
    </xf>
    <xf numFmtId="0" fontId="6" fillId="0" borderId="41" xfId="2813" applyFont="1" applyFill="1" applyBorder="1" applyAlignment="1">
      <alignment horizontal="center" vertical="center" wrapText="1"/>
    </xf>
    <xf numFmtId="0" fontId="29" fillId="54" borderId="42" xfId="2813" applyFont="1" applyFill="1" applyBorder="1" applyAlignment="1">
      <alignment horizontal="center" vertical="center" wrapText="1"/>
    </xf>
    <xf numFmtId="0" fontId="6" fillId="49" borderId="44" xfId="2813" applyFont="1" applyFill="1" applyBorder="1" applyAlignment="1">
      <alignment horizontal="left" vertical="center" wrapText="1"/>
    </xf>
    <xf numFmtId="0" fontId="6" fillId="49" borderId="42" xfId="2813" applyFont="1" applyFill="1" applyBorder="1" applyAlignment="1">
      <alignment horizontal="left" vertical="center" wrapText="1"/>
    </xf>
    <xf numFmtId="0" fontId="6" fillId="49" borderId="43" xfId="2813" applyFont="1" applyFill="1" applyBorder="1" applyAlignment="1">
      <alignment horizontal="left" vertical="center" wrapText="1"/>
    </xf>
    <xf numFmtId="0" fontId="6" fillId="0" borderId="45" xfId="2813" applyFont="1" applyBorder="1" applyAlignment="1">
      <alignment horizontal="left" wrapText="1"/>
    </xf>
    <xf numFmtId="0" fontId="6" fillId="0" borderId="50" xfId="2813" applyFont="1" applyBorder="1" applyAlignment="1">
      <alignment horizontal="left" wrapText="1"/>
    </xf>
    <xf numFmtId="0" fontId="6" fillId="0" borderId="51" xfId="2813" applyFont="1" applyBorder="1" applyAlignment="1">
      <alignment horizontal="left" wrapText="1"/>
    </xf>
    <xf numFmtId="0" fontId="6" fillId="0" borderId="37" xfId="2813" applyFont="1" applyBorder="1" applyAlignment="1">
      <alignment horizontal="left" wrapText="1"/>
    </xf>
    <xf numFmtId="0" fontId="6" fillId="0" borderId="0" xfId="2813" applyFont="1" applyBorder="1" applyAlignment="1">
      <alignment horizontal="left" wrapText="1"/>
    </xf>
    <xf numFmtId="0" fontId="6" fillId="0" borderId="38" xfId="2813" applyFont="1" applyBorder="1" applyAlignment="1">
      <alignment horizontal="left" wrapText="1"/>
    </xf>
    <xf numFmtId="0" fontId="6" fillId="0" borderId="39" xfId="2813" applyFont="1" applyBorder="1" applyAlignment="1">
      <alignment horizontal="left" wrapText="1"/>
    </xf>
    <xf numFmtId="0" fontId="6" fillId="0" borderId="40" xfId="2813" applyFont="1" applyBorder="1" applyAlignment="1">
      <alignment horizontal="left" wrapText="1"/>
    </xf>
    <xf numFmtId="0" fontId="6" fillId="0" borderId="41" xfId="2813" applyFont="1" applyBorder="1" applyAlignment="1">
      <alignment horizontal="left" wrapText="1"/>
    </xf>
    <xf numFmtId="0" fontId="6" fillId="0" borderId="44" xfId="2813" applyFont="1" applyBorder="1" applyAlignment="1">
      <alignment horizontal="left" vertical="center"/>
    </xf>
    <xf numFmtId="0" fontId="6" fillId="0" borderId="42" xfId="2813" applyFont="1" applyBorder="1" applyAlignment="1">
      <alignment horizontal="left" vertical="center"/>
    </xf>
    <xf numFmtId="0" fontId="6" fillId="0" borderId="43" xfId="2813" applyFont="1" applyBorder="1" applyAlignment="1">
      <alignment horizontal="left" vertical="center"/>
    </xf>
    <xf numFmtId="0" fontId="6" fillId="0" borderId="28" xfId="2813" applyFont="1" applyBorder="1" applyAlignment="1">
      <alignment horizontal="left" vertical="center" wrapText="1"/>
    </xf>
    <xf numFmtId="0" fontId="6" fillId="0" borderId="13" xfId="2813" applyFont="1" applyBorder="1" applyAlignment="1">
      <alignment horizontal="left" vertical="center" wrapText="1"/>
    </xf>
    <xf numFmtId="0" fontId="6" fillId="0" borderId="55" xfId="2813" applyFont="1" applyBorder="1" applyAlignment="1">
      <alignment horizontal="left" vertical="center" wrapText="1"/>
    </xf>
    <xf numFmtId="0" fontId="6" fillId="0" borderId="45" xfId="2813" applyFont="1" applyBorder="1" applyAlignment="1">
      <alignment horizontal="left" vertical="center"/>
    </xf>
    <xf numFmtId="0" fontId="6" fillId="0" borderId="50" xfId="2813" applyFont="1" applyBorder="1" applyAlignment="1">
      <alignment horizontal="left" vertical="center"/>
    </xf>
    <xf numFmtId="0" fontId="6" fillId="0" borderId="51" xfId="2813" applyFont="1" applyBorder="1" applyAlignment="1">
      <alignment horizontal="left" vertical="center"/>
    </xf>
    <xf numFmtId="0" fontId="6" fillId="0" borderId="37" xfId="2813" applyFont="1" applyBorder="1" applyAlignment="1">
      <alignment horizontal="left" vertical="center"/>
    </xf>
    <xf numFmtId="0" fontId="6" fillId="0" borderId="0" xfId="2813" applyFont="1" applyBorder="1" applyAlignment="1">
      <alignment horizontal="left" vertical="center"/>
    </xf>
    <xf numFmtId="0" fontId="6" fillId="0" borderId="38" xfId="2813" applyFont="1" applyBorder="1" applyAlignment="1">
      <alignment horizontal="left" vertical="center"/>
    </xf>
    <xf numFmtId="0" fontId="6" fillId="0" borderId="39" xfId="2813" applyFont="1" applyBorder="1" applyAlignment="1">
      <alignment horizontal="left" vertical="center"/>
    </xf>
    <xf numFmtId="0" fontId="6" fillId="0" borderId="40" xfId="2813" applyFont="1" applyBorder="1" applyAlignment="1">
      <alignment horizontal="left" vertical="center"/>
    </xf>
    <xf numFmtId="0" fontId="6" fillId="0" borderId="41" xfId="2813" applyFont="1" applyBorder="1" applyAlignment="1">
      <alignment horizontal="left" vertical="center"/>
    </xf>
    <xf numFmtId="0" fontId="6" fillId="0" borderId="39" xfId="2813" applyFont="1" applyBorder="1" applyAlignment="1">
      <alignment horizontal="left" vertical="center" wrapText="1"/>
    </xf>
    <xf numFmtId="0" fontId="6" fillId="0" borderId="40" xfId="2813" applyFont="1" applyBorder="1" applyAlignment="1">
      <alignment horizontal="left" vertical="center" wrapText="1"/>
    </xf>
    <xf numFmtId="0" fontId="6" fillId="0" borderId="41" xfId="2813" applyFont="1" applyBorder="1" applyAlignment="1">
      <alignment horizontal="left" vertical="center" wrapText="1"/>
    </xf>
    <xf numFmtId="3" fontId="6" fillId="0" borderId="13" xfId="2813" applyNumberFormat="1" applyFont="1" applyBorder="1" applyAlignment="1">
      <alignment horizontal="center" vertical="center"/>
    </xf>
    <xf numFmtId="0" fontId="6" fillId="0" borderId="13" xfId="2813" applyFont="1" applyBorder="1" applyAlignment="1">
      <alignment horizontal="center" vertical="center"/>
    </xf>
    <xf numFmtId="0" fontId="6" fillId="0" borderId="55" xfId="2813" applyFont="1" applyBorder="1" applyAlignment="1">
      <alignment horizontal="center" vertical="center"/>
    </xf>
    <xf numFmtId="0" fontId="6" fillId="0" borderId="56" xfId="2813" applyFont="1" applyBorder="1" applyAlignment="1">
      <alignment horizontal="left" vertical="center" wrapText="1"/>
    </xf>
    <xf numFmtId="0" fontId="6" fillId="0" borderId="35" xfId="2813" applyFont="1" applyBorder="1" applyAlignment="1">
      <alignment horizontal="left" vertical="center" wrapText="1"/>
    </xf>
    <xf numFmtId="0" fontId="6" fillId="0" borderId="57" xfId="2813" applyFont="1" applyBorder="1" applyAlignment="1">
      <alignment horizontal="left" vertical="center" wrapText="1"/>
    </xf>
    <xf numFmtId="0" fontId="29" fillId="54" borderId="10" xfId="2813" applyFont="1" applyFill="1" applyBorder="1" applyAlignment="1">
      <alignment horizontal="center"/>
    </xf>
    <xf numFmtId="0" fontId="6" fillId="49" borderId="44" xfId="2813" applyFont="1" applyFill="1" applyBorder="1" applyAlignment="1">
      <alignment horizontal="left" vertical="center"/>
    </xf>
    <xf numFmtId="0" fontId="6" fillId="49" borderId="42" xfId="2813" applyFont="1" applyFill="1" applyBorder="1" applyAlignment="1">
      <alignment horizontal="left" vertical="center"/>
    </xf>
    <xf numFmtId="0" fontId="6" fillId="49" borderId="43" xfId="2813" applyFont="1" applyFill="1" applyBorder="1" applyAlignment="1">
      <alignment horizontal="left" vertical="center"/>
    </xf>
    <xf numFmtId="0" fontId="6" fillId="49" borderId="10" xfId="2813" applyFont="1" applyFill="1" applyBorder="1" applyAlignment="1">
      <alignment horizontal="left"/>
    </xf>
    <xf numFmtId="0" fontId="6" fillId="0" borderId="10" xfId="2813" applyFont="1" applyBorder="1" applyAlignment="1">
      <alignment horizontal="center" vertical="top" wrapText="1"/>
    </xf>
    <xf numFmtId="0" fontId="6" fillId="0" borderId="54" xfId="2813" applyFont="1" applyBorder="1" applyAlignment="1">
      <alignment horizontal="left" vertical="center"/>
    </xf>
    <xf numFmtId="0" fontId="6" fillId="0" borderId="13" xfId="2813" applyFont="1" applyBorder="1" applyAlignment="1">
      <alignment horizontal="left" vertical="center"/>
    </xf>
    <xf numFmtId="0" fontId="6" fillId="0" borderId="12" xfId="2813" applyFont="1" applyBorder="1" applyAlignment="1">
      <alignment horizontal="left" vertical="center"/>
    </xf>
    <xf numFmtId="0" fontId="6" fillId="0" borderId="54" xfId="2813" applyFont="1" applyBorder="1" applyAlignment="1">
      <alignment horizontal="center" vertical="center"/>
    </xf>
    <xf numFmtId="0" fontId="6" fillId="0" borderId="12" xfId="2813" applyFont="1" applyBorder="1" applyAlignment="1">
      <alignment horizontal="center" vertical="center"/>
    </xf>
    <xf numFmtId="0" fontId="29" fillId="54" borderId="10" xfId="2813" applyFont="1" applyFill="1" applyBorder="1" applyAlignment="1">
      <alignment horizontal="center" vertical="center"/>
    </xf>
    <xf numFmtId="0" fontId="31" fillId="54" borderId="44" xfId="2813" applyFont="1" applyFill="1" applyBorder="1" applyAlignment="1">
      <alignment horizontal="center" vertical="center" wrapText="1"/>
    </xf>
    <xf numFmtId="0" fontId="31" fillId="54" borderId="42" xfId="2813" applyFont="1" applyFill="1" applyBorder="1" applyAlignment="1">
      <alignment horizontal="center" vertical="center" wrapText="1"/>
    </xf>
    <xf numFmtId="0" fontId="31" fillId="54" borderId="43" xfId="2813" applyFont="1" applyFill="1" applyBorder="1" applyAlignment="1">
      <alignment horizontal="center" vertical="center" wrapText="1"/>
    </xf>
    <xf numFmtId="0" fontId="32" fillId="54" borderId="44" xfId="2813" applyFont="1" applyFill="1" applyBorder="1" applyAlignment="1">
      <alignment horizontal="center" vertical="center" wrapText="1"/>
    </xf>
    <xf numFmtId="0" fontId="32" fillId="54" borderId="43" xfId="2813" applyFont="1" applyFill="1" applyBorder="1" applyAlignment="1">
      <alignment horizontal="center" vertical="center" wrapText="1"/>
    </xf>
    <xf numFmtId="0" fontId="3" fillId="49" borderId="44" xfId="2813" applyFont="1" applyFill="1" applyBorder="1" applyAlignment="1">
      <alignment horizontal="left" vertical="top" wrapText="1"/>
    </xf>
    <xf numFmtId="0" fontId="3" fillId="49" borderId="42" xfId="2813" applyFont="1" applyFill="1" applyBorder="1" applyAlignment="1">
      <alignment horizontal="left" vertical="top" wrapText="1"/>
    </xf>
    <xf numFmtId="0" fontId="3" fillId="49" borderId="43" xfId="2813" applyFont="1" applyFill="1" applyBorder="1" applyAlignment="1">
      <alignment horizontal="left" vertical="top" wrapText="1"/>
    </xf>
    <xf numFmtId="0" fontId="6" fillId="0" borderId="0" xfId="2813" applyFont="1" applyBorder="1" applyAlignment="1">
      <alignment horizontal="center" vertical="top" wrapText="1"/>
    </xf>
    <xf numFmtId="0" fontId="6" fillId="0" borderId="42" xfId="2813" applyFont="1" applyBorder="1" applyAlignment="1">
      <alignment horizontal="center" vertical="top" wrapText="1"/>
    </xf>
    <xf numFmtId="0" fontId="6" fillId="0" borderId="43" xfId="2813" applyFont="1" applyBorder="1" applyAlignment="1">
      <alignment horizontal="center" vertical="top" wrapText="1"/>
    </xf>
    <xf numFmtId="0" fontId="6" fillId="54" borderId="44" xfId="2813" applyFont="1" applyFill="1" applyBorder="1" applyAlignment="1">
      <alignment horizontal="center"/>
    </xf>
    <xf numFmtId="0" fontId="6" fillId="54" borderId="42" xfId="2813" applyFont="1" applyFill="1" applyBorder="1" applyAlignment="1">
      <alignment horizontal="center"/>
    </xf>
    <xf numFmtId="0" fontId="6" fillId="54" borderId="43" xfId="2813" applyFont="1" applyFill="1" applyBorder="1" applyAlignment="1">
      <alignment horizontal="center"/>
    </xf>
    <xf numFmtId="0" fontId="29" fillId="54" borderId="10" xfId="2813" applyFont="1" applyFill="1" applyBorder="1" applyAlignment="1">
      <alignment horizontal="center" vertical="top" wrapText="1"/>
    </xf>
    <xf numFmtId="0" fontId="29" fillId="54" borderId="10" xfId="2813" applyFont="1" applyFill="1" applyBorder="1" applyAlignment="1">
      <alignment horizontal="center" vertical="center" wrapText="1"/>
    </xf>
    <xf numFmtId="0" fontId="29" fillId="0" borderId="44" xfId="2813" applyFont="1" applyBorder="1" applyAlignment="1">
      <alignment horizontal="left"/>
    </xf>
    <xf numFmtId="0" fontId="29" fillId="0" borderId="43" xfId="2813" applyFont="1" applyBorder="1" applyAlignment="1">
      <alignment horizontal="left"/>
    </xf>
    <xf numFmtId="0" fontId="6" fillId="0" borderId="45" xfId="2813" applyFont="1" applyBorder="1" applyAlignment="1">
      <alignment horizontal="center"/>
    </xf>
    <xf numFmtId="0" fontId="6" fillId="0" borderId="50" xfId="2813" applyFont="1" applyBorder="1" applyAlignment="1">
      <alignment horizontal="center"/>
    </xf>
    <xf numFmtId="0" fontId="6" fillId="0" borderId="51" xfId="2813" applyFont="1" applyBorder="1" applyAlignment="1">
      <alignment horizontal="center"/>
    </xf>
    <xf numFmtId="0" fontId="29" fillId="54" borderId="45" xfId="2813" applyFont="1" applyFill="1" applyBorder="1" applyAlignment="1">
      <alignment horizontal="left"/>
    </xf>
    <xf numFmtId="0" fontId="29" fillId="54" borderId="51" xfId="2813" applyFont="1" applyFill="1" applyBorder="1" applyAlignment="1">
      <alignment horizontal="left"/>
    </xf>
    <xf numFmtId="0" fontId="6" fillId="0" borderId="0" xfId="2813" applyFont="1" applyBorder="1" applyAlignment="1">
      <alignment horizontal="left" vertical="top" wrapText="1"/>
    </xf>
    <xf numFmtId="0" fontId="6" fillId="0" borderId="38" xfId="2813" applyFont="1" applyBorder="1" applyAlignment="1">
      <alignment horizontal="left" vertical="top" wrapText="1"/>
    </xf>
    <xf numFmtId="0" fontId="32" fillId="54" borderId="10" xfId="2813" applyFont="1" applyFill="1" applyBorder="1" applyAlignment="1">
      <alignment horizontal="center" vertical="center" wrapText="1"/>
    </xf>
    <xf numFmtId="0" fontId="6" fillId="0" borderId="44" xfId="2813" applyFont="1" applyBorder="1" applyAlignment="1">
      <alignment horizontal="left" indent="1"/>
    </xf>
    <xf numFmtId="0" fontId="6" fillId="0" borderId="43" xfId="2813" applyFont="1" applyBorder="1" applyAlignment="1">
      <alignment horizontal="left" indent="1"/>
    </xf>
    <xf numFmtId="0" fontId="6" fillId="0" borderId="45" xfId="2813" applyFont="1" applyBorder="1"/>
    <xf numFmtId="0" fontId="6" fillId="0" borderId="50" xfId="2813" applyFont="1" applyBorder="1"/>
    <xf numFmtId="0" fontId="6" fillId="0" borderId="37" xfId="2813" applyFont="1" applyBorder="1"/>
    <xf numFmtId="0" fontId="6" fillId="0" borderId="0" xfId="2813" applyFont="1" applyBorder="1"/>
    <xf numFmtId="0" fontId="6" fillId="0" borderId="39" xfId="2813" applyFont="1" applyBorder="1"/>
    <xf numFmtId="0" fontId="46" fillId="0" borderId="35" xfId="2816" applyFont="1" applyBorder="1" applyAlignment="1">
      <alignment horizontal="center" vertical="center"/>
    </xf>
    <xf numFmtId="0" fontId="46" fillId="0" borderId="0" xfId="2816" applyFont="1" applyAlignment="1">
      <alignment horizontal="center" vertical="center"/>
    </xf>
    <xf numFmtId="0" fontId="61" fillId="94" borderId="42" xfId="2811" applyFont="1" applyFill="1" applyBorder="1" applyAlignment="1">
      <alignment horizontal="center" vertical="center"/>
    </xf>
    <xf numFmtId="0" fontId="61" fillId="94" borderId="43" xfId="2811" applyFont="1" applyFill="1" applyBorder="1" applyAlignment="1">
      <alignment horizontal="center" vertical="center"/>
    </xf>
    <xf numFmtId="0" fontId="61" fillId="94" borderId="45" xfId="2811" applyFont="1" applyFill="1" applyBorder="1" applyAlignment="1">
      <alignment horizontal="center" vertical="center"/>
    </xf>
    <xf numFmtId="0" fontId="61" fillId="94" borderId="39" xfId="2811" applyFont="1" applyFill="1" applyBorder="1" applyAlignment="1">
      <alignment horizontal="center" vertical="center"/>
    </xf>
    <xf numFmtId="3" fontId="63" fillId="49" borderId="44" xfId="2816" applyNumberFormat="1" applyFont="1" applyFill="1" applyBorder="1" applyAlignment="1">
      <alignment horizontal="center" vertical="center"/>
    </xf>
    <xf numFmtId="3" fontId="63" fillId="49" borderId="43" xfId="2816" applyNumberFormat="1" applyFont="1" applyFill="1" applyBorder="1" applyAlignment="1">
      <alignment horizontal="center" vertical="center"/>
    </xf>
    <xf numFmtId="3" fontId="93" fillId="49" borderId="44" xfId="2816" applyNumberFormat="1" applyFont="1" applyFill="1" applyBorder="1" applyAlignment="1">
      <alignment horizontal="center" vertical="center"/>
    </xf>
    <xf numFmtId="3" fontId="93" fillId="49" borderId="43" xfId="2816" applyNumberFormat="1" applyFont="1" applyFill="1" applyBorder="1" applyAlignment="1">
      <alignment horizontal="center" vertical="center"/>
    </xf>
    <xf numFmtId="0" fontId="62" fillId="49" borderId="37" xfId="2816" applyFont="1" applyFill="1" applyBorder="1" applyAlignment="1">
      <alignment horizontal="left" vertical="center" wrapText="1"/>
    </xf>
    <xf numFmtId="0" fontId="62" fillId="49" borderId="0" xfId="2816" applyFont="1" applyFill="1" applyBorder="1" applyAlignment="1">
      <alignment horizontal="left" vertical="center" wrapText="1"/>
    </xf>
    <xf numFmtId="0" fontId="62" fillId="49" borderId="38" xfId="2816" applyFont="1" applyFill="1" applyBorder="1" applyAlignment="1">
      <alignment horizontal="left" vertical="center" wrapText="1"/>
    </xf>
    <xf numFmtId="0" fontId="62" fillId="49" borderId="50" xfId="2816" applyFont="1" applyFill="1" applyBorder="1" applyAlignment="1">
      <alignment horizontal="left" vertical="center"/>
    </xf>
    <xf numFmtId="0" fontId="62" fillId="49" borderId="0" xfId="2816" applyFont="1" applyFill="1" applyBorder="1" applyAlignment="1">
      <alignment horizontal="left" vertical="center"/>
    </xf>
    <xf numFmtId="0" fontId="62" fillId="49" borderId="40" xfId="2816" applyFont="1" applyFill="1" applyBorder="1" applyAlignment="1">
      <alignment horizontal="left" vertical="center"/>
    </xf>
    <xf numFmtId="0" fontId="64" fillId="49" borderId="44" xfId="2816" applyFont="1" applyFill="1" applyBorder="1" applyAlignment="1">
      <alignment horizontal="left" vertical="center"/>
    </xf>
    <xf numFmtId="0" fontId="64" fillId="49" borderId="42" xfId="2816" applyFont="1" applyFill="1" applyBorder="1" applyAlignment="1">
      <alignment horizontal="left" vertical="center"/>
    </xf>
    <xf numFmtId="0" fontId="64" fillId="49" borderId="43" xfId="2816" applyFont="1" applyFill="1" applyBorder="1" applyAlignment="1">
      <alignment horizontal="left" vertical="center"/>
    </xf>
    <xf numFmtId="0" fontId="63" fillId="49" borderId="44" xfId="2816" applyFont="1" applyFill="1" applyBorder="1" applyAlignment="1">
      <alignment horizontal="left" vertical="center"/>
    </xf>
    <xf numFmtId="0" fontId="63" fillId="49" borderId="42" xfId="2816" applyFont="1" applyFill="1" applyBorder="1" applyAlignment="1">
      <alignment horizontal="left" vertical="center"/>
    </xf>
    <xf numFmtId="0" fontId="63" fillId="49" borderId="43" xfId="2816" applyFont="1" applyFill="1" applyBorder="1" applyAlignment="1">
      <alignment horizontal="left" vertical="center"/>
    </xf>
    <xf numFmtId="0" fontId="61" fillId="91" borderId="0" xfId="2811" applyFont="1" applyFill="1" applyBorder="1" applyAlignment="1">
      <alignment horizontal="center" vertical="center" wrapText="1"/>
    </xf>
    <xf numFmtId="49" fontId="63" fillId="49" borderId="0" xfId="2816" applyNumberFormat="1" applyFont="1" applyFill="1" applyAlignment="1">
      <alignment horizontal="center" vertical="center"/>
    </xf>
    <xf numFmtId="0" fontId="63" fillId="49" borderId="0" xfId="2816" applyFont="1" applyFill="1" applyAlignment="1">
      <alignment horizontal="center" vertical="center"/>
    </xf>
    <xf numFmtId="0" fontId="64" fillId="49" borderId="10" xfId="2816" applyFont="1" applyFill="1" applyBorder="1" applyAlignment="1">
      <alignment horizontal="left" vertical="center"/>
    </xf>
    <xf numFmtId="0" fontId="64" fillId="49" borderId="37" xfId="2816" applyFont="1" applyFill="1" applyBorder="1" applyAlignment="1">
      <alignment horizontal="left" vertical="center"/>
    </xf>
    <xf numFmtId="0" fontId="64" fillId="49" borderId="0" xfId="2816" applyFont="1" applyFill="1" applyBorder="1" applyAlignment="1">
      <alignment horizontal="left" vertical="center"/>
    </xf>
    <xf numFmtId="0" fontId="95" fillId="49" borderId="40" xfId="2816" applyFont="1" applyFill="1" applyBorder="1" applyAlignment="1">
      <alignment horizontal="center" vertical="center"/>
    </xf>
    <xf numFmtId="0" fontId="61" fillId="94" borderId="10" xfId="2811" applyFont="1" applyFill="1" applyBorder="1" applyAlignment="1">
      <alignment horizontal="center" vertical="center"/>
    </xf>
    <xf numFmtId="0" fontId="61" fillId="91" borderId="10" xfId="2811" applyFont="1" applyFill="1" applyBorder="1" applyAlignment="1">
      <alignment horizontal="center"/>
    </xf>
    <xf numFmtId="0" fontId="63" fillId="49" borderId="0" xfId="2816" applyFont="1" applyFill="1" applyBorder="1" applyAlignment="1">
      <alignment horizontal="left" vertical="center"/>
    </xf>
    <xf numFmtId="0" fontId="64" fillId="49" borderId="45" xfId="2816" applyFont="1" applyFill="1" applyBorder="1" applyAlignment="1">
      <alignment horizontal="left" vertical="center"/>
    </xf>
    <xf numFmtId="0" fontId="64" fillId="49" borderId="50" xfId="2816" applyFont="1" applyFill="1" applyBorder="1" applyAlignment="1">
      <alignment horizontal="left" vertical="center"/>
    </xf>
    <xf numFmtId="0" fontId="64" fillId="49" borderId="37" xfId="2816" applyFont="1" applyFill="1" applyBorder="1" applyAlignment="1">
      <alignment horizontal="left"/>
    </xf>
    <xf numFmtId="0" fontId="64" fillId="49" borderId="0" xfId="2816" applyFont="1" applyFill="1" applyBorder="1" applyAlignment="1">
      <alignment horizontal="left"/>
    </xf>
    <xf numFmtId="0" fontId="64" fillId="49" borderId="39" xfId="2816" applyFont="1" applyFill="1" applyBorder="1" applyAlignment="1">
      <alignment horizontal="left"/>
    </xf>
    <xf numFmtId="0" fontId="64" fillId="49" borderId="40" xfId="2816" applyFont="1" applyFill="1" applyBorder="1" applyAlignment="1">
      <alignment horizontal="left"/>
    </xf>
    <xf numFmtId="0" fontId="63" fillId="94" borderId="29" xfId="2816" applyFont="1" applyFill="1" applyBorder="1" applyAlignment="1">
      <alignment horizontal="center" vertical="center" wrapText="1"/>
    </xf>
    <xf numFmtId="0" fontId="63" fillId="94" borderId="34" xfId="2816" applyFont="1" applyFill="1" applyBorder="1" applyAlignment="1">
      <alignment horizontal="center" vertical="center" wrapText="1"/>
    </xf>
    <xf numFmtId="0" fontId="63" fillId="94" borderId="67" xfId="2816" applyFont="1" applyFill="1" applyBorder="1" applyAlignment="1">
      <alignment horizontal="center" vertical="center"/>
    </xf>
    <xf numFmtId="0" fontId="63" fillId="94" borderId="68" xfId="2816" applyFont="1" applyFill="1" applyBorder="1" applyAlignment="1">
      <alignment horizontal="center" vertical="center"/>
    </xf>
    <xf numFmtId="0" fontId="63" fillId="94" borderId="69" xfId="2816" applyFont="1" applyFill="1" applyBorder="1" applyAlignment="1">
      <alignment horizontal="center" vertical="center"/>
    </xf>
    <xf numFmtId="0" fontId="63" fillId="94" borderId="72" xfId="2816" applyFont="1" applyFill="1" applyBorder="1" applyAlignment="1">
      <alignment horizontal="center" vertical="center"/>
    </xf>
    <xf numFmtId="0" fontId="63" fillId="94" borderId="31" xfId="2816" applyFont="1" applyFill="1" applyBorder="1" applyAlignment="1">
      <alignment horizontal="center" vertical="center"/>
    </xf>
    <xf numFmtId="0" fontId="63" fillId="94" borderId="36" xfId="2816" applyFont="1" applyFill="1" applyBorder="1" applyAlignment="1">
      <alignment horizontal="center" vertical="center"/>
    </xf>
    <xf numFmtId="0" fontId="63" fillId="94" borderId="10" xfId="0" applyFont="1" applyFill="1" applyBorder="1" applyAlignment="1">
      <alignment horizontal="center" vertical="center"/>
    </xf>
    <xf numFmtId="0" fontId="67" fillId="91" borderId="50" xfId="0" applyFont="1" applyFill="1" applyBorder="1" applyAlignment="1">
      <alignment horizontal="left"/>
    </xf>
    <xf numFmtId="0" fontId="88" fillId="91" borderId="0" xfId="0" applyFont="1" applyFill="1" applyAlignment="1">
      <alignment wrapText="1"/>
    </xf>
    <xf numFmtId="0" fontId="63" fillId="91" borderId="0" xfId="0" applyFont="1" applyFill="1" applyAlignment="1">
      <alignment horizontal="left" vertical="center" wrapText="1"/>
    </xf>
    <xf numFmtId="0" fontId="63" fillId="91" borderId="0" xfId="0" applyFont="1" applyFill="1" applyAlignment="1">
      <alignment horizontal="center"/>
    </xf>
    <xf numFmtId="0" fontId="86" fillId="91" borderId="66" xfId="0" applyFont="1" applyFill="1" applyBorder="1" applyAlignment="1">
      <alignment horizontal="center" vertical="center"/>
    </xf>
    <xf numFmtId="0" fontId="87" fillId="91" borderId="0" xfId="0" applyFont="1" applyFill="1"/>
    <xf numFmtId="0" fontId="63" fillId="91" borderId="0" xfId="0" applyFont="1" applyFill="1" applyAlignment="1">
      <alignment horizontal="center" vertical="center"/>
    </xf>
    <xf numFmtId="0" fontId="87" fillId="91" borderId="0" xfId="0" applyFont="1" applyFill="1" applyAlignment="1">
      <alignment horizontal="center" vertical="center"/>
    </xf>
    <xf numFmtId="0" fontId="88" fillId="91" borderId="0" xfId="0" applyFont="1" applyFill="1"/>
    <xf numFmtId="0" fontId="86" fillId="0" borderId="0" xfId="0" applyFont="1"/>
    <xf numFmtId="0" fontId="86" fillId="0" borderId="10" xfId="0" applyFont="1" applyBorder="1"/>
    <xf numFmtId="0" fontId="88" fillId="0" borderId="0" xfId="0" applyFont="1" applyAlignment="1">
      <alignment wrapText="1"/>
    </xf>
    <xf numFmtId="0" fontId="86" fillId="0" borderId="0" xfId="0" applyFont="1" applyAlignment="1">
      <alignment horizontal="center" vertical="center"/>
    </xf>
    <xf numFmtId="0" fontId="63" fillId="89" borderId="10" xfId="0" applyFont="1" applyFill="1" applyBorder="1" applyAlignment="1">
      <alignment horizontal="center" vertical="center"/>
    </xf>
    <xf numFmtId="0" fontId="63" fillId="0" borderId="40" xfId="0" applyFont="1" applyBorder="1" applyAlignment="1">
      <alignment horizontal="center" vertical="center"/>
    </xf>
    <xf numFmtId="0" fontId="88" fillId="0" borderId="0" xfId="0" applyFont="1" applyAlignment="1">
      <alignment vertical="center" wrapText="1"/>
    </xf>
    <xf numFmtId="0" fontId="88" fillId="0" borderId="0" xfId="0" applyFont="1"/>
    <xf numFmtId="0" fontId="87" fillId="0" borderId="0" xfId="0" applyFont="1"/>
    <xf numFmtId="0" fontId="63" fillId="89" borderId="10" xfId="0" applyFont="1" applyFill="1" applyBorder="1" applyAlignment="1">
      <alignment horizontal="center" vertical="center" wrapText="1"/>
    </xf>
    <xf numFmtId="0" fontId="87" fillId="0" borderId="10" xfId="0" applyFont="1" applyBorder="1"/>
    <xf numFmtId="0" fontId="63" fillId="0" borderId="0" xfId="0" applyFont="1" applyAlignment="1">
      <alignment horizontal="center"/>
    </xf>
    <xf numFmtId="0" fontId="87" fillId="0" borderId="0" xfId="0" applyFont="1" applyAlignment="1">
      <alignment horizontal="center" vertical="center"/>
    </xf>
    <xf numFmtId="0" fontId="63" fillId="89" borderId="45" xfId="0" applyFont="1" applyFill="1" applyBorder="1" applyAlignment="1">
      <alignment horizontal="center" vertical="center"/>
    </xf>
    <xf numFmtId="0" fontId="63" fillId="89" borderId="51" xfId="0" applyFont="1" applyFill="1" applyBorder="1" applyAlignment="1">
      <alignment horizontal="center" vertical="center"/>
    </xf>
    <xf numFmtId="0" fontId="63" fillId="89" borderId="39" xfId="0" applyFont="1" applyFill="1" applyBorder="1" applyAlignment="1">
      <alignment horizontal="center" vertical="center"/>
    </xf>
    <xf numFmtId="0" fontId="63" fillId="89" borderId="41" xfId="0" applyFont="1" applyFill="1" applyBorder="1" applyAlignment="1">
      <alignment horizontal="center" vertical="center"/>
    </xf>
    <xf numFmtId="0" fontId="64" fillId="0" borderId="0" xfId="0" applyFont="1" applyAlignment="1">
      <alignment horizontal="left" vertical="center"/>
    </xf>
    <xf numFmtId="0" fontId="63" fillId="89" borderId="10" xfId="0" applyFont="1" applyFill="1" applyBorder="1" applyAlignment="1">
      <alignment horizontal="left" vertical="center"/>
    </xf>
    <xf numFmtId="0" fontId="63" fillId="0" borderId="0" xfId="0" applyFont="1" applyAlignment="1">
      <alignment horizontal="center" vertical="center"/>
    </xf>
    <xf numFmtId="0" fontId="63" fillId="0" borderId="50" xfId="0" applyFont="1" applyBorder="1" applyAlignment="1">
      <alignment horizontal="center"/>
    </xf>
    <xf numFmtId="0" fontId="63" fillId="0" borderId="0" xfId="0" applyFont="1" applyBorder="1" applyAlignment="1">
      <alignment horizontal="center" vertical="center"/>
    </xf>
    <xf numFmtId="0" fontId="64" fillId="0" borderId="0" xfId="0" applyFont="1" applyAlignment="1">
      <alignment horizontal="center"/>
    </xf>
    <xf numFmtId="0" fontId="63" fillId="0" borderId="40" xfId="0" applyFont="1" applyBorder="1" applyAlignment="1">
      <alignment horizontal="center"/>
    </xf>
    <xf numFmtId="0" fontId="63" fillId="89" borderId="10" xfId="0" applyFont="1" applyFill="1" applyBorder="1" applyAlignment="1">
      <alignment vertical="center"/>
    </xf>
    <xf numFmtId="0" fontId="34" fillId="0" borderId="0" xfId="0" applyFont="1"/>
    <xf numFmtId="0" fontId="33" fillId="89" borderId="10" xfId="0" applyFont="1" applyFill="1" applyBorder="1" applyAlignment="1">
      <alignment horizontal="center" vertical="center"/>
    </xf>
    <xf numFmtId="0" fontId="0" fillId="0" borderId="0" xfId="0"/>
    <xf numFmtId="0" fontId="61" fillId="90" borderId="10" xfId="2813" applyFont="1" applyFill="1" applyBorder="1" applyAlignment="1">
      <alignment horizontal="center" vertical="center"/>
    </xf>
    <xf numFmtId="0" fontId="61" fillId="0" borderId="44" xfId="2813" applyFont="1" applyBorder="1" applyAlignment="1">
      <alignment horizontal="center" vertical="center"/>
    </xf>
    <xf numFmtId="0" fontId="61" fillId="0" borderId="43" xfId="2813" applyFont="1" applyBorder="1" applyAlignment="1">
      <alignment horizontal="center" vertical="center"/>
    </xf>
    <xf numFmtId="0" fontId="61" fillId="90" borderId="45" xfId="2813" applyFont="1" applyFill="1" applyBorder="1" applyAlignment="1">
      <alignment horizontal="center" vertical="center"/>
    </xf>
    <xf numFmtId="0" fontId="61" fillId="90" borderId="51" xfId="2813" applyFont="1" applyFill="1" applyBorder="1" applyAlignment="1">
      <alignment horizontal="center" vertical="center"/>
    </xf>
    <xf numFmtId="0" fontId="61" fillId="90" borderId="39" xfId="2813" applyFont="1" applyFill="1" applyBorder="1" applyAlignment="1">
      <alignment horizontal="center" vertical="center"/>
    </xf>
    <xf numFmtId="0" fontId="61" fillId="90" borderId="41" xfId="2813" applyFont="1" applyFill="1" applyBorder="1" applyAlignment="1">
      <alignment horizontal="center" vertical="center"/>
    </xf>
    <xf numFmtId="0" fontId="61" fillId="90" borderId="44" xfId="2813" applyFont="1" applyFill="1" applyBorder="1" applyAlignment="1">
      <alignment horizontal="center" vertical="center"/>
    </xf>
    <xf numFmtId="0" fontId="61" fillId="90" borderId="42" xfId="2813" applyFont="1" applyFill="1" applyBorder="1" applyAlignment="1">
      <alignment horizontal="center" vertical="center"/>
    </xf>
    <xf numFmtId="0" fontId="61" fillId="90" borderId="43" xfId="2813" applyFont="1" applyFill="1" applyBorder="1" applyAlignment="1">
      <alignment horizontal="center" vertical="center"/>
    </xf>
    <xf numFmtId="0" fontId="61" fillId="0" borderId="53" xfId="2813" applyFont="1" applyBorder="1" applyAlignment="1">
      <alignment horizontal="center" vertical="center"/>
    </xf>
    <xf numFmtId="0" fontId="50" fillId="91" borderId="0" xfId="2813" applyFont="1" applyFill="1"/>
    <xf numFmtId="0" fontId="50" fillId="0" borderId="0" xfId="2813" applyFont="1"/>
    <xf numFmtId="0" fontId="61" fillId="49" borderId="53" xfId="2813" applyFont="1" applyFill="1" applyBorder="1" applyAlignment="1">
      <alignment horizontal="center" vertical="center"/>
    </xf>
    <xf numFmtId="0" fontId="63" fillId="49" borderId="0" xfId="2816" applyFont="1" applyFill="1" applyAlignment="1">
      <alignment horizontal="left" vertical="center" wrapText="1"/>
    </xf>
    <xf numFmtId="0" fontId="61" fillId="91" borderId="0" xfId="2813" applyFont="1" applyFill="1" applyAlignment="1">
      <alignment horizontal="center" vertical="center"/>
    </xf>
    <xf numFmtId="0" fontId="50" fillId="49" borderId="0" xfId="2813" applyFont="1" applyFill="1"/>
    <xf numFmtId="0" fontId="61" fillId="49" borderId="0" xfId="2813" applyFont="1" applyFill="1" applyAlignment="1">
      <alignment horizontal="center" vertical="center"/>
    </xf>
    <xf numFmtId="0" fontId="69" fillId="49" borderId="0" xfId="2813" applyFont="1" applyFill="1"/>
  </cellXfs>
  <cellStyles count="3361">
    <cellStyle name="20% - Énfasis1 2" xfId="1"/>
    <cellStyle name="20% - Énfasis1 2 10" xfId="2"/>
    <cellStyle name="20% - Énfasis1 2 11" xfId="3"/>
    <cellStyle name="20% - Énfasis1 2 12" xfId="4"/>
    <cellStyle name="20% - Énfasis1 2 13" xfId="5"/>
    <cellStyle name="20% - Énfasis1 2 14" xfId="6"/>
    <cellStyle name="20% - Énfasis1 2 15" xfId="7"/>
    <cellStyle name="20% - Énfasis1 2 16" xfId="8"/>
    <cellStyle name="20% - Énfasis1 2 17" xfId="9"/>
    <cellStyle name="20% - Énfasis1 2 18" xfId="10"/>
    <cellStyle name="20% - Énfasis1 2 2" xfId="11"/>
    <cellStyle name="20% - Énfasis1 2 2 10" xfId="12"/>
    <cellStyle name="20% - Énfasis1 2 2 11" xfId="13"/>
    <cellStyle name="20% - Énfasis1 2 2 12" xfId="14"/>
    <cellStyle name="20% - Énfasis1 2 2 13" xfId="15"/>
    <cellStyle name="20% - Énfasis1 2 2 14" xfId="16"/>
    <cellStyle name="20% - Énfasis1 2 2 15" xfId="17"/>
    <cellStyle name="20% - Énfasis1 2 2 16" xfId="18"/>
    <cellStyle name="20% - Énfasis1 2 2 2" xfId="19"/>
    <cellStyle name="20% - Énfasis1 2 2 3" xfId="20"/>
    <cellStyle name="20% - Énfasis1 2 2 4" xfId="21"/>
    <cellStyle name="20% - Énfasis1 2 2 5" xfId="22"/>
    <cellStyle name="20% - Énfasis1 2 2 6" xfId="23"/>
    <cellStyle name="20% - Énfasis1 2 2 7" xfId="24"/>
    <cellStyle name="20% - Énfasis1 2 2 8" xfId="25"/>
    <cellStyle name="20% - Énfasis1 2 2 9" xfId="26"/>
    <cellStyle name="20% - Énfasis1 2 3" xfId="27"/>
    <cellStyle name="20% - Énfasis1 2 3 10" xfId="28"/>
    <cellStyle name="20% - Énfasis1 2 3 11" xfId="29"/>
    <cellStyle name="20% - Énfasis1 2 3 12" xfId="30"/>
    <cellStyle name="20% - Énfasis1 2 3 13" xfId="31"/>
    <cellStyle name="20% - Énfasis1 2 3 14" xfId="32"/>
    <cellStyle name="20% - Énfasis1 2 3 15" xfId="33"/>
    <cellStyle name="20% - Énfasis1 2 3 16" xfId="34"/>
    <cellStyle name="20% - Énfasis1 2 3 2" xfId="35"/>
    <cellStyle name="20% - Énfasis1 2 3 3" xfId="36"/>
    <cellStyle name="20% - Énfasis1 2 3 4" xfId="37"/>
    <cellStyle name="20% - Énfasis1 2 3 5" xfId="38"/>
    <cellStyle name="20% - Énfasis1 2 3 6" xfId="39"/>
    <cellStyle name="20% - Énfasis1 2 3 7" xfId="40"/>
    <cellStyle name="20% - Énfasis1 2 3 8" xfId="41"/>
    <cellStyle name="20% - Énfasis1 2 3 9" xfId="42"/>
    <cellStyle name="20% - Énfasis1 2 4" xfId="43"/>
    <cellStyle name="20% - Énfasis1 2 5" xfId="44"/>
    <cellStyle name="20% - Énfasis1 2 6" xfId="45"/>
    <cellStyle name="20% - Énfasis1 2 7" xfId="46"/>
    <cellStyle name="20% - Énfasis1 2 8" xfId="47"/>
    <cellStyle name="20% - Énfasis1 2 9" xfId="48"/>
    <cellStyle name="20% - Énfasis1 3" xfId="49"/>
    <cellStyle name="20% - Énfasis1 3 10" xfId="50"/>
    <cellStyle name="20% - Énfasis1 3 11" xfId="51"/>
    <cellStyle name="20% - Énfasis1 3 12" xfId="52"/>
    <cellStyle name="20% - Énfasis1 3 13" xfId="53"/>
    <cellStyle name="20% - Énfasis1 3 14" xfId="54"/>
    <cellStyle name="20% - Énfasis1 3 15" xfId="55"/>
    <cellStyle name="20% - Énfasis1 3 16" xfId="56"/>
    <cellStyle name="20% - Énfasis1 3 17" xfId="57"/>
    <cellStyle name="20% - Énfasis1 3 18" xfId="58"/>
    <cellStyle name="20% - Énfasis1 3 2" xfId="59"/>
    <cellStyle name="20% - Énfasis1 3 3" xfId="60"/>
    <cellStyle name="20% - Énfasis1 3 4" xfId="61"/>
    <cellStyle name="20% - Énfasis1 3 5" xfId="62"/>
    <cellStyle name="20% - Énfasis1 3 6" xfId="63"/>
    <cellStyle name="20% - Énfasis1 3 7" xfId="64"/>
    <cellStyle name="20% - Énfasis1 3 8" xfId="65"/>
    <cellStyle name="20% - Énfasis1 3 9" xfId="66"/>
    <cellStyle name="20% - Énfasis1 4" xfId="67"/>
    <cellStyle name="20% - Énfasis1 4 10" xfId="68"/>
    <cellStyle name="20% - Énfasis1 4 11" xfId="69"/>
    <cellStyle name="20% - Énfasis1 4 12" xfId="70"/>
    <cellStyle name="20% - Énfasis1 4 13" xfId="71"/>
    <cellStyle name="20% - Énfasis1 4 14" xfId="72"/>
    <cellStyle name="20% - Énfasis1 4 15" xfId="73"/>
    <cellStyle name="20% - Énfasis1 4 16" xfId="74"/>
    <cellStyle name="20% - Énfasis1 4 2" xfId="75"/>
    <cellStyle name="20% - Énfasis1 4 3" xfId="76"/>
    <cellStyle name="20% - Énfasis1 4 4" xfId="77"/>
    <cellStyle name="20% - Énfasis1 4 5" xfId="78"/>
    <cellStyle name="20% - Énfasis1 4 6" xfId="79"/>
    <cellStyle name="20% - Énfasis1 4 7" xfId="80"/>
    <cellStyle name="20% - Énfasis1 4 8" xfId="81"/>
    <cellStyle name="20% - Énfasis1 4 9" xfId="82"/>
    <cellStyle name="20% - Énfasis1 5" xfId="83"/>
    <cellStyle name="20% - Énfasis1 6" xfId="84"/>
    <cellStyle name="20% - Énfasis1 7" xfId="85"/>
    <cellStyle name="20% - Énfasis2 2" xfId="86"/>
    <cellStyle name="20% - Énfasis2 2 10" xfId="87"/>
    <cellStyle name="20% - Énfasis2 2 11" xfId="88"/>
    <cellStyle name="20% - Énfasis2 2 12" xfId="89"/>
    <cellStyle name="20% - Énfasis2 2 13" xfId="90"/>
    <cellStyle name="20% - Énfasis2 2 14" xfId="91"/>
    <cellStyle name="20% - Énfasis2 2 15" xfId="92"/>
    <cellStyle name="20% - Énfasis2 2 16" xfId="93"/>
    <cellStyle name="20% - Énfasis2 2 17" xfId="94"/>
    <cellStyle name="20% - Énfasis2 2 18" xfId="95"/>
    <cellStyle name="20% - Énfasis2 2 2" xfId="96"/>
    <cellStyle name="20% - Énfasis2 2 2 10" xfId="97"/>
    <cellStyle name="20% - Énfasis2 2 2 11" xfId="98"/>
    <cellStyle name="20% - Énfasis2 2 2 12" xfId="99"/>
    <cellStyle name="20% - Énfasis2 2 2 13" xfId="100"/>
    <cellStyle name="20% - Énfasis2 2 2 14" xfId="101"/>
    <cellStyle name="20% - Énfasis2 2 2 15" xfId="102"/>
    <cellStyle name="20% - Énfasis2 2 2 16" xfId="103"/>
    <cellStyle name="20% - Énfasis2 2 2 2" xfId="104"/>
    <cellStyle name="20% - Énfasis2 2 2 3" xfId="105"/>
    <cellStyle name="20% - Énfasis2 2 2 4" xfId="106"/>
    <cellStyle name="20% - Énfasis2 2 2 5" xfId="107"/>
    <cellStyle name="20% - Énfasis2 2 2 6" xfId="108"/>
    <cellStyle name="20% - Énfasis2 2 2 7" xfId="109"/>
    <cellStyle name="20% - Énfasis2 2 2 8" xfId="110"/>
    <cellStyle name="20% - Énfasis2 2 2 9" xfId="111"/>
    <cellStyle name="20% - Énfasis2 2 3" xfId="112"/>
    <cellStyle name="20% - Énfasis2 2 3 10" xfId="113"/>
    <cellStyle name="20% - Énfasis2 2 3 11" xfId="114"/>
    <cellStyle name="20% - Énfasis2 2 3 12" xfId="115"/>
    <cellStyle name="20% - Énfasis2 2 3 13" xfId="116"/>
    <cellStyle name="20% - Énfasis2 2 3 14" xfId="117"/>
    <cellStyle name="20% - Énfasis2 2 3 15" xfId="118"/>
    <cellStyle name="20% - Énfasis2 2 3 16" xfId="119"/>
    <cellStyle name="20% - Énfasis2 2 3 2" xfId="120"/>
    <cellStyle name="20% - Énfasis2 2 3 3" xfId="121"/>
    <cellStyle name="20% - Énfasis2 2 3 4" xfId="122"/>
    <cellStyle name="20% - Énfasis2 2 3 5" xfId="123"/>
    <cellStyle name="20% - Énfasis2 2 3 6" xfId="124"/>
    <cellStyle name="20% - Énfasis2 2 3 7" xfId="125"/>
    <cellStyle name="20% - Énfasis2 2 3 8" xfId="126"/>
    <cellStyle name="20% - Énfasis2 2 3 9" xfId="127"/>
    <cellStyle name="20% - Énfasis2 2 4" xfId="128"/>
    <cellStyle name="20% - Énfasis2 2 5" xfId="129"/>
    <cellStyle name="20% - Énfasis2 2 6" xfId="130"/>
    <cellStyle name="20% - Énfasis2 2 7" xfId="131"/>
    <cellStyle name="20% - Énfasis2 2 8" xfId="132"/>
    <cellStyle name="20% - Énfasis2 2 9" xfId="133"/>
    <cellStyle name="20% - Énfasis2 3" xfId="134"/>
    <cellStyle name="20% - Énfasis2 3 10" xfId="135"/>
    <cellStyle name="20% - Énfasis2 3 11" xfId="136"/>
    <cellStyle name="20% - Énfasis2 3 12" xfId="137"/>
    <cellStyle name="20% - Énfasis2 3 13" xfId="138"/>
    <cellStyle name="20% - Énfasis2 3 14" xfId="139"/>
    <cellStyle name="20% - Énfasis2 3 15" xfId="140"/>
    <cellStyle name="20% - Énfasis2 3 16" xfId="141"/>
    <cellStyle name="20% - Énfasis2 3 17" xfId="142"/>
    <cellStyle name="20% - Énfasis2 3 18" xfId="143"/>
    <cellStyle name="20% - Énfasis2 3 2" xfId="144"/>
    <cellStyle name="20% - Énfasis2 3 3" xfId="145"/>
    <cellStyle name="20% - Énfasis2 3 4" xfId="146"/>
    <cellStyle name="20% - Énfasis2 3 5" xfId="147"/>
    <cellStyle name="20% - Énfasis2 3 6" xfId="148"/>
    <cellStyle name="20% - Énfasis2 3 7" xfId="149"/>
    <cellStyle name="20% - Énfasis2 3 8" xfId="150"/>
    <cellStyle name="20% - Énfasis2 3 9" xfId="151"/>
    <cellStyle name="20% - Énfasis2 4" xfId="152"/>
    <cellStyle name="20% - Énfasis2 4 10" xfId="153"/>
    <cellStyle name="20% - Énfasis2 4 11" xfId="154"/>
    <cellStyle name="20% - Énfasis2 4 12" xfId="155"/>
    <cellStyle name="20% - Énfasis2 4 13" xfId="156"/>
    <cellStyle name="20% - Énfasis2 4 14" xfId="157"/>
    <cellStyle name="20% - Énfasis2 4 15" xfId="158"/>
    <cellStyle name="20% - Énfasis2 4 16" xfId="159"/>
    <cellStyle name="20% - Énfasis2 4 2" xfId="160"/>
    <cellStyle name="20% - Énfasis2 4 3" xfId="161"/>
    <cellStyle name="20% - Énfasis2 4 4" xfId="162"/>
    <cellStyle name="20% - Énfasis2 4 5" xfId="163"/>
    <cellStyle name="20% - Énfasis2 4 6" xfId="164"/>
    <cellStyle name="20% - Énfasis2 4 7" xfId="165"/>
    <cellStyle name="20% - Énfasis2 4 8" xfId="166"/>
    <cellStyle name="20% - Énfasis2 4 9" xfId="167"/>
    <cellStyle name="20% - Énfasis2 5" xfId="168"/>
    <cellStyle name="20% - Énfasis2 6" xfId="169"/>
    <cellStyle name="20% - Énfasis2 7" xfId="170"/>
    <cellStyle name="20% - Énfasis3 2" xfId="171"/>
    <cellStyle name="20% - Énfasis3 2 10" xfId="172"/>
    <cellStyle name="20% - Énfasis3 2 11" xfId="173"/>
    <cellStyle name="20% - Énfasis3 2 12" xfId="174"/>
    <cellStyle name="20% - Énfasis3 2 13" xfId="175"/>
    <cellStyle name="20% - Énfasis3 2 14" xfId="176"/>
    <cellStyle name="20% - Énfasis3 2 15" xfId="177"/>
    <cellStyle name="20% - Énfasis3 2 16" xfId="178"/>
    <cellStyle name="20% - Énfasis3 2 17" xfId="179"/>
    <cellStyle name="20% - Énfasis3 2 18" xfId="180"/>
    <cellStyle name="20% - Énfasis3 2 2" xfId="181"/>
    <cellStyle name="20% - Énfasis3 2 2 10" xfId="182"/>
    <cellStyle name="20% - Énfasis3 2 2 11" xfId="183"/>
    <cellStyle name="20% - Énfasis3 2 2 12" xfId="184"/>
    <cellStyle name="20% - Énfasis3 2 2 13" xfId="185"/>
    <cellStyle name="20% - Énfasis3 2 2 14" xfId="186"/>
    <cellStyle name="20% - Énfasis3 2 2 15" xfId="187"/>
    <cellStyle name="20% - Énfasis3 2 2 16" xfId="188"/>
    <cellStyle name="20% - Énfasis3 2 2 2" xfId="189"/>
    <cellStyle name="20% - Énfasis3 2 2 3" xfId="190"/>
    <cellStyle name="20% - Énfasis3 2 2 4" xfId="191"/>
    <cellStyle name="20% - Énfasis3 2 2 5" xfId="192"/>
    <cellStyle name="20% - Énfasis3 2 2 6" xfId="193"/>
    <cellStyle name="20% - Énfasis3 2 2 7" xfId="194"/>
    <cellStyle name="20% - Énfasis3 2 2 8" xfId="195"/>
    <cellStyle name="20% - Énfasis3 2 2 9" xfId="196"/>
    <cellStyle name="20% - Énfasis3 2 3" xfId="197"/>
    <cellStyle name="20% - Énfasis3 2 3 10" xfId="198"/>
    <cellStyle name="20% - Énfasis3 2 3 11" xfId="199"/>
    <cellStyle name="20% - Énfasis3 2 3 12" xfId="200"/>
    <cellStyle name="20% - Énfasis3 2 3 13" xfId="201"/>
    <cellStyle name="20% - Énfasis3 2 3 14" xfId="202"/>
    <cellStyle name="20% - Énfasis3 2 3 15" xfId="203"/>
    <cellStyle name="20% - Énfasis3 2 3 16" xfId="204"/>
    <cellStyle name="20% - Énfasis3 2 3 2" xfId="205"/>
    <cellStyle name="20% - Énfasis3 2 3 3" xfId="206"/>
    <cellStyle name="20% - Énfasis3 2 3 4" xfId="207"/>
    <cellStyle name="20% - Énfasis3 2 3 5" xfId="208"/>
    <cellStyle name="20% - Énfasis3 2 3 6" xfId="209"/>
    <cellStyle name="20% - Énfasis3 2 3 7" xfId="210"/>
    <cellStyle name="20% - Énfasis3 2 3 8" xfId="211"/>
    <cellStyle name="20% - Énfasis3 2 3 9" xfId="212"/>
    <cellStyle name="20% - Énfasis3 2 4" xfId="213"/>
    <cellStyle name="20% - Énfasis3 2 5" xfId="214"/>
    <cellStyle name="20% - Énfasis3 2 6" xfId="215"/>
    <cellStyle name="20% - Énfasis3 2 7" xfId="216"/>
    <cellStyle name="20% - Énfasis3 2 8" xfId="217"/>
    <cellStyle name="20% - Énfasis3 2 9" xfId="218"/>
    <cellStyle name="20% - Énfasis3 3" xfId="219"/>
    <cellStyle name="20% - Énfasis3 3 10" xfId="220"/>
    <cellStyle name="20% - Énfasis3 3 11" xfId="221"/>
    <cellStyle name="20% - Énfasis3 3 12" xfId="222"/>
    <cellStyle name="20% - Énfasis3 3 13" xfId="223"/>
    <cellStyle name="20% - Énfasis3 3 14" xfId="224"/>
    <cellStyle name="20% - Énfasis3 3 15" xfId="225"/>
    <cellStyle name="20% - Énfasis3 3 16" xfId="226"/>
    <cellStyle name="20% - Énfasis3 3 17" xfId="227"/>
    <cellStyle name="20% - Énfasis3 3 18" xfId="228"/>
    <cellStyle name="20% - Énfasis3 3 2" xfId="229"/>
    <cellStyle name="20% - Énfasis3 3 3" xfId="230"/>
    <cellStyle name="20% - Énfasis3 3 4" xfId="231"/>
    <cellStyle name="20% - Énfasis3 3 5" xfId="232"/>
    <cellStyle name="20% - Énfasis3 3 6" xfId="233"/>
    <cellStyle name="20% - Énfasis3 3 7" xfId="234"/>
    <cellStyle name="20% - Énfasis3 3 8" xfId="235"/>
    <cellStyle name="20% - Énfasis3 3 9" xfId="236"/>
    <cellStyle name="20% - Énfasis3 4" xfId="237"/>
    <cellStyle name="20% - Énfasis3 4 10" xfId="238"/>
    <cellStyle name="20% - Énfasis3 4 11" xfId="239"/>
    <cellStyle name="20% - Énfasis3 4 12" xfId="240"/>
    <cellStyle name="20% - Énfasis3 4 13" xfId="241"/>
    <cellStyle name="20% - Énfasis3 4 14" xfId="242"/>
    <cellStyle name="20% - Énfasis3 4 15" xfId="243"/>
    <cellStyle name="20% - Énfasis3 4 16" xfId="244"/>
    <cellStyle name="20% - Énfasis3 4 2" xfId="245"/>
    <cellStyle name="20% - Énfasis3 4 3" xfId="246"/>
    <cellStyle name="20% - Énfasis3 4 4" xfId="247"/>
    <cellStyle name="20% - Énfasis3 4 5" xfId="248"/>
    <cellStyle name="20% - Énfasis3 4 6" xfId="249"/>
    <cellStyle name="20% - Énfasis3 4 7" xfId="250"/>
    <cellStyle name="20% - Énfasis3 4 8" xfId="251"/>
    <cellStyle name="20% - Énfasis3 4 9" xfId="252"/>
    <cellStyle name="20% - Énfasis3 5" xfId="253"/>
    <cellStyle name="20% - Énfasis3 6" xfId="254"/>
    <cellStyle name="20% - Énfasis3 7" xfId="255"/>
    <cellStyle name="20% - Énfasis4 2" xfId="256"/>
    <cellStyle name="20% - Énfasis4 2 10" xfId="257"/>
    <cellStyle name="20% - Énfasis4 2 11" xfId="258"/>
    <cellStyle name="20% - Énfasis4 2 12" xfId="259"/>
    <cellStyle name="20% - Énfasis4 2 13" xfId="260"/>
    <cellStyle name="20% - Énfasis4 2 14" xfId="261"/>
    <cellStyle name="20% - Énfasis4 2 15" xfId="262"/>
    <cellStyle name="20% - Énfasis4 2 16" xfId="263"/>
    <cellStyle name="20% - Énfasis4 2 17" xfId="264"/>
    <cellStyle name="20% - Énfasis4 2 18" xfId="265"/>
    <cellStyle name="20% - Énfasis4 2 2" xfId="266"/>
    <cellStyle name="20% - Énfasis4 2 2 10" xfId="267"/>
    <cellStyle name="20% - Énfasis4 2 2 11" xfId="268"/>
    <cellStyle name="20% - Énfasis4 2 2 12" xfId="269"/>
    <cellStyle name="20% - Énfasis4 2 2 13" xfId="270"/>
    <cellStyle name="20% - Énfasis4 2 2 14" xfId="271"/>
    <cellStyle name="20% - Énfasis4 2 2 15" xfId="272"/>
    <cellStyle name="20% - Énfasis4 2 2 16" xfId="273"/>
    <cellStyle name="20% - Énfasis4 2 2 2" xfId="274"/>
    <cellStyle name="20% - Énfasis4 2 2 3" xfId="275"/>
    <cellStyle name="20% - Énfasis4 2 2 4" xfId="276"/>
    <cellStyle name="20% - Énfasis4 2 2 5" xfId="277"/>
    <cellStyle name="20% - Énfasis4 2 2 6" xfId="278"/>
    <cellStyle name="20% - Énfasis4 2 2 7" xfId="279"/>
    <cellStyle name="20% - Énfasis4 2 2 8" xfId="280"/>
    <cellStyle name="20% - Énfasis4 2 2 9" xfId="281"/>
    <cellStyle name="20% - Énfasis4 2 3" xfId="282"/>
    <cellStyle name="20% - Énfasis4 2 3 10" xfId="283"/>
    <cellStyle name="20% - Énfasis4 2 3 11" xfId="284"/>
    <cellStyle name="20% - Énfasis4 2 3 12" xfId="285"/>
    <cellStyle name="20% - Énfasis4 2 3 13" xfId="286"/>
    <cellStyle name="20% - Énfasis4 2 3 14" xfId="287"/>
    <cellStyle name="20% - Énfasis4 2 3 15" xfId="288"/>
    <cellStyle name="20% - Énfasis4 2 3 16" xfId="289"/>
    <cellStyle name="20% - Énfasis4 2 3 2" xfId="290"/>
    <cellStyle name="20% - Énfasis4 2 3 3" xfId="291"/>
    <cellStyle name="20% - Énfasis4 2 3 4" xfId="292"/>
    <cellStyle name="20% - Énfasis4 2 3 5" xfId="293"/>
    <cellStyle name="20% - Énfasis4 2 3 6" xfId="294"/>
    <cellStyle name="20% - Énfasis4 2 3 7" xfId="295"/>
    <cellStyle name="20% - Énfasis4 2 3 8" xfId="296"/>
    <cellStyle name="20% - Énfasis4 2 3 9" xfId="297"/>
    <cellStyle name="20% - Énfasis4 2 4" xfId="298"/>
    <cellStyle name="20% - Énfasis4 2 5" xfId="299"/>
    <cellStyle name="20% - Énfasis4 2 6" xfId="300"/>
    <cellStyle name="20% - Énfasis4 2 7" xfId="301"/>
    <cellStyle name="20% - Énfasis4 2 8" xfId="302"/>
    <cellStyle name="20% - Énfasis4 2 9" xfId="303"/>
    <cellStyle name="20% - Énfasis4 3" xfId="304"/>
    <cellStyle name="20% - Énfasis4 3 10" xfId="305"/>
    <cellStyle name="20% - Énfasis4 3 11" xfId="306"/>
    <cellStyle name="20% - Énfasis4 3 12" xfId="307"/>
    <cellStyle name="20% - Énfasis4 3 13" xfId="308"/>
    <cellStyle name="20% - Énfasis4 3 14" xfId="309"/>
    <cellStyle name="20% - Énfasis4 3 15" xfId="310"/>
    <cellStyle name="20% - Énfasis4 3 16" xfId="311"/>
    <cellStyle name="20% - Énfasis4 3 17" xfId="312"/>
    <cellStyle name="20% - Énfasis4 3 18" xfId="313"/>
    <cellStyle name="20% - Énfasis4 3 2" xfId="314"/>
    <cellStyle name="20% - Énfasis4 3 3" xfId="315"/>
    <cellStyle name="20% - Énfasis4 3 4" xfId="316"/>
    <cellStyle name="20% - Énfasis4 3 5" xfId="317"/>
    <cellStyle name="20% - Énfasis4 3 6" xfId="318"/>
    <cellStyle name="20% - Énfasis4 3 7" xfId="319"/>
    <cellStyle name="20% - Énfasis4 3 8" xfId="320"/>
    <cellStyle name="20% - Énfasis4 3 9" xfId="321"/>
    <cellStyle name="20% - Énfasis4 4" xfId="322"/>
    <cellStyle name="20% - Énfasis4 4 10" xfId="323"/>
    <cellStyle name="20% - Énfasis4 4 11" xfId="324"/>
    <cellStyle name="20% - Énfasis4 4 12" xfId="325"/>
    <cellStyle name="20% - Énfasis4 4 13" xfId="326"/>
    <cellStyle name="20% - Énfasis4 4 14" xfId="327"/>
    <cellStyle name="20% - Énfasis4 4 15" xfId="328"/>
    <cellStyle name="20% - Énfasis4 4 16" xfId="329"/>
    <cellStyle name="20% - Énfasis4 4 2" xfId="330"/>
    <cellStyle name="20% - Énfasis4 4 3" xfId="331"/>
    <cellStyle name="20% - Énfasis4 4 4" xfId="332"/>
    <cellStyle name="20% - Énfasis4 4 5" xfId="333"/>
    <cellStyle name="20% - Énfasis4 4 6" xfId="334"/>
    <cellStyle name="20% - Énfasis4 4 7" xfId="335"/>
    <cellStyle name="20% - Énfasis4 4 8" xfId="336"/>
    <cellStyle name="20% - Énfasis4 4 9" xfId="337"/>
    <cellStyle name="20% - Énfasis4 5" xfId="338"/>
    <cellStyle name="20% - Énfasis4 6" xfId="339"/>
    <cellStyle name="20% - Énfasis4 7" xfId="340"/>
    <cellStyle name="20% - Énfasis5 2" xfId="341"/>
    <cellStyle name="20% - Énfasis5 2 10" xfId="342"/>
    <cellStyle name="20% - Énfasis5 2 11" xfId="343"/>
    <cellStyle name="20% - Énfasis5 2 12" xfId="344"/>
    <cellStyle name="20% - Énfasis5 2 13" xfId="345"/>
    <cellStyle name="20% - Énfasis5 2 14" xfId="346"/>
    <cellStyle name="20% - Énfasis5 2 15" xfId="347"/>
    <cellStyle name="20% - Énfasis5 2 16" xfId="348"/>
    <cellStyle name="20% - Énfasis5 2 17" xfId="349"/>
    <cellStyle name="20% - Énfasis5 2 18" xfId="350"/>
    <cellStyle name="20% - Énfasis5 2 2" xfId="351"/>
    <cellStyle name="20% - Énfasis5 2 2 10" xfId="352"/>
    <cellStyle name="20% - Énfasis5 2 2 11" xfId="353"/>
    <cellStyle name="20% - Énfasis5 2 2 12" xfId="354"/>
    <cellStyle name="20% - Énfasis5 2 2 13" xfId="355"/>
    <cellStyle name="20% - Énfasis5 2 2 14" xfId="356"/>
    <cellStyle name="20% - Énfasis5 2 2 15" xfId="357"/>
    <cellStyle name="20% - Énfasis5 2 2 16" xfId="358"/>
    <cellStyle name="20% - Énfasis5 2 2 2" xfId="359"/>
    <cellStyle name="20% - Énfasis5 2 2 3" xfId="360"/>
    <cellStyle name="20% - Énfasis5 2 2 4" xfId="361"/>
    <cellStyle name="20% - Énfasis5 2 2 5" xfId="362"/>
    <cellStyle name="20% - Énfasis5 2 2 6" xfId="363"/>
    <cellStyle name="20% - Énfasis5 2 2 7" xfId="364"/>
    <cellStyle name="20% - Énfasis5 2 2 8" xfId="365"/>
    <cellStyle name="20% - Énfasis5 2 2 9" xfId="366"/>
    <cellStyle name="20% - Énfasis5 2 3" xfId="367"/>
    <cellStyle name="20% - Énfasis5 2 3 10" xfId="368"/>
    <cellStyle name="20% - Énfasis5 2 3 11" xfId="369"/>
    <cellStyle name="20% - Énfasis5 2 3 12" xfId="370"/>
    <cellStyle name="20% - Énfasis5 2 3 13" xfId="371"/>
    <cellStyle name="20% - Énfasis5 2 3 14" xfId="372"/>
    <cellStyle name="20% - Énfasis5 2 3 15" xfId="373"/>
    <cellStyle name="20% - Énfasis5 2 3 16" xfId="374"/>
    <cellStyle name="20% - Énfasis5 2 3 2" xfId="375"/>
    <cellStyle name="20% - Énfasis5 2 3 3" xfId="376"/>
    <cellStyle name="20% - Énfasis5 2 3 4" xfId="377"/>
    <cellStyle name="20% - Énfasis5 2 3 5" xfId="378"/>
    <cellStyle name="20% - Énfasis5 2 3 6" xfId="379"/>
    <cellStyle name="20% - Énfasis5 2 3 7" xfId="380"/>
    <cellStyle name="20% - Énfasis5 2 3 8" xfId="381"/>
    <cellStyle name="20% - Énfasis5 2 3 9" xfId="382"/>
    <cellStyle name="20% - Énfasis5 2 4" xfId="383"/>
    <cellStyle name="20% - Énfasis5 2 5" xfId="384"/>
    <cellStyle name="20% - Énfasis5 2 6" xfId="385"/>
    <cellStyle name="20% - Énfasis5 2 7" xfId="386"/>
    <cellStyle name="20% - Énfasis5 2 8" xfId="387"/>
    <cellStyle name="20% - Énfasis5 2 9" xfId="388"/>
    <cellStyle name="20% - Énfasis5 3" xfId="389"/>
    <cellStyle name="20% - Énfasis5 3 10" xfId="390"/>
    <cellStyle name="20% - Énfasis5 3 11" xfId="391"/>
    <cellStyle name="20% - Énfasis5 3 12" xfId="392"/>
    <cellStyle name="20% - Énfasis5 3 13" xfId="393"/>
    <cellStyle name="20% - Énfasis5 3 14" xfId="394"/>
    <cellStyle name="20% - Énfasis5 3 15" xfId="395"/>
    <cellStyle name="20% - Énfasis5 3 16" xfId="396"/>
    <cellStyle name="20% - Énfasis5 3 17" xfId="397"/>
    <cellStyle name="20% - Énfasis5 3 18" xfId="398"/>
    <cellStyle name="20% - Énfasis5 3 2" xfId="399"/>
    <cellStyle name="20% - Énfasis5 3 3" xfId="400"/>
    <cellStyle name="20% - Énfasis5 3 4" xfId="401"/>
    <cellStyle name="20% - Énfasis5 3 5" xfId="402"/>
    <cellStyle name="20% - Énfasis5 3 6" xfId="403"/>
    <cellStyle name="20% - Énfasis5 3 7" xfId="404"/>
    <cellStyle name="20% - Énfasis5 3 8" xfId="405"/>
    <cellStyle name="20% - Énfasis5 3 9" xfId="406"/>
    <cellStyle name="20% - Énfasis5 4" xfId="407"/>
    <cellStyle name="20% - Énfasis5 4 10" xfId="408"/>
    <cellStyle name="20% - Énfasis5 4 11" xfId="409"/>
    <cellStyle name="20% - Énfasis5 4 12" xfId="410"/>
    <cellStyle name="20% - Énfasis5 4 13" xfId="411"/>
    <cellStyle name="20% - Énfasis5 4 14" xfId="412"/>
    <cellStyle name="20% - Énfasis5 4 15" xfId="413"/>
    <cellStyle name="20% - Énfasis5 4 16" xfId="414"/>
    <cellStyle name="20% - Énfasis5 4 2" xfId="415"/>
    <cellStyle name="20% - Énfasis5 4 3" xfId="416"/>
    <cellStyle name="20% - Énfasis5 4 4" xfId="417"/>
    <cellStyle name="20% - Énfasis5 4 5" xfId="418"/>
    <cellStyle name="20% - Énfasis5 4 6" xfId="419"/>
    <cellStyle name="20% - Énfasis5 4 7" xfId="420"/>
    <cellStyle name="20% - Énfasis5 4 8" xfId="421"/>
    <cellStyle name="20% - Énfasis5 4 9" xfId="422"/>
    <cellStyle name="20% - Énfasis5 5" xfId="423"/>
    <cellStyle name="20% - Énfasis5 6" xfId="424"/>
    <cellStyle name="20% - Énfasis5 7" xfId="425"/>
    <cellStyle name="20% - Énfasis6 2" xfId="426"/>
    <cellStyle name="20% - Énfasis6 2 10" xfId="427"/>
    <cellStyle name="20% - Énfasis6 2 11" xfId="428"/>
    <cellStyle name="20% - Énfasis6 2 12" xfId="429"/>
    <cellStyle name="20% - Énfasis6 2 13" xfId="430"/>
    <cellStyle name="20% - Énfasis6 2 14" xfId="431"/>
    <cellStyle name="20% - Énfasis6 2 15" xfId="432"/>
    <cellStyle name="20% - Énfasis6 2 16" xfId="433"/>
    <cellStyle name="20% - Énfasis6 2 17" xfId="434"/>
    <cellStyle name="20% - Énfasis6 2 18" xfId="435"/>
    <cellStyle name="20% - Énfasis6 2 2" xfId="436"/>
    <cellStyle name="20% - Énfasis6 2 2 10" xfId="437"/>
    <cellStyle name="20% - Énfasis6 2 2 11" xfId="438"/>
    <cellStyle name="20% - Énfasis6 2 2 12" xfId="439"/>
    <cellStyle name="20% - Énfasis6 2 2 13" xfId="440"/>
    <cellStyle name="20% - Énfasis6 2 2 14" xfId="441"/>
    <cellStyle name="20% - Énfasis6 2 2 15" xfId="442"/>
    <cellStyle name="20% - Énfasis6 2 2 16" xfId="443"/>
    <cellStyle name="20% - Énfasis6 2 2 2" xfId="444"/>
    <cellStyle name="20% - Énfasis6 2 2 3" xfId="445"/>
    <cellStyle name="20% - Énfasis6 2 2 4" xfId="446"/>
    <cellStyle name="20% - Énfasis6 2 2 5" xfId="447"/>
    <cellStyle name="20% - Énfasis6 2 2 6" xfId="448"/>
    <cellStyle name="20% - Énfasis6 2 2 7" xfId="449"/>
    <cellStyle name="20% - Énfasis6 2 2 8" xfId="450"/>
    <cellStyle name="20% - Énfasis6 2 2 9" xfId="451"/>
    <cellStyle name="20% - Énfasis6 2 3" xfId="452"/>
    <cellStyle name="20% - Énfasis6 2 3 10" xfId="453"/>
    <cellStyle name="20% - Énfasis6 2 3 11" xfId="454"/>
    <cellStyle name="20% - Énfasis6 2 3 12" xfId="455"/>
    <cellStyle name="20% - Énfasis6 2 3 13" xfId="456"/>
    <cellStyle name="20% - Énfasis6 2 3 14" xfId="457"/>
    <cellStyle name="20% - Énfasis6 2 3 15" xfId="458"/>
    <cellStyle name="20% - Énfasis6 2 3 16" xfId="459"/>
    <cellStyle name="20% - Énfasis6 2 3 2" xfId="460"/>
    <cellStyle name="20% - Énfasis6 2 3 3" xfId="461"/>
    <cellStyle name="20% - Énfasis6 2 3 4" xfId="462"/>
    <cellStyle name="20% - Énfasis6 2 3 5" xfId="463"/>
    <cellStyle name="20% - Énfasis6 2 3 6" xfId="464"/>
    <cellStyle name="20% - Énfasis6 2 3 7" xfId="465"/>
    <cellStyle name="20% - Énfasis6 2 3 8" xfId="466"/>
    <cellStyle name="20% - Énfasis6 2 3 9" xfId="467"/>
    <cellStyle name="20% - Énfasis6 2 4" xfId="468"/>
    <cellStyle name="20% - Énfasis6 2 5" xfId="469"/>
    <cellStyle name="20% - Énfasis6 2 6" xfId="470"/>
    <cellStyle name="20% - Énfasis6 2 7" xfId="471"/>
    <cellStyle name="20% - Énfasis6 2 8" xfId="472"/>
    <cellStyle name="20% - Énfasis6 2 9" xfId="473"/>
    <cellStyle name="20% - Énfasis6 3" xfId="474"/>
    <cellStyle name="20% - Énfasis6 3 10" xfId="475"/>
    <cellStyle name="20% - Énfasis6 3 11" xfId="476"/>
    <cellStyle name="20% - Énfasis6 3 12" xfId="477"/>
    <cellStyle name="20% - Énfasis6 3 13" xfId="478"/>
    <cellStyle name="20% - Énfasis6 3 14" xfId="479"/>
    <cellStyle name="20% - Énfasis6 3 15" xfId="480"/>
    <cellStyle name="20% - Énfasis6 3 16" xfId="481"/>
    <cellStyle name="20% - Énfasis6 3 17" xfId="482"/>
    <cellStyle name="20% - Énfasis6 3 18" xfId="483"/>
    <cellStyle name="20% - Énfasis6 3 2" xfId="484"/>
    <cellStyle name="20% - Énfasis6 3 3" xfId="485"/>
    <cellStyle name="20% - Énfasis6 3 4" xfId="486"/>
    <cellStyle name="20% - Énfasis6 3 5" xfId="487"/>
    <cellStyle name="20% - Énfasis6 3 6" xfId="488"/>
    <cellStyle name="20% - Énfasis6 3 7" xfId="489"/>
    <cellStyle name="20% - Énfasis6 3 8" xfId="490"/>
    <cellStyle name="20% - Énfasis6 3 9" xfId="491"/>
    <cellStyle name="20% - Énfasis6 4" xfId="492"/>
    <cellStyle name="20% - Énfasis6 4 10" xfId="493"/>
    <cellStyle name="20% - Énfasis6 4 11" xfId="494"/>
    <cellStyle name="20% - Énfasis6 4 12" xfId="495"/>
    <cellStyle name="20% - Énfasis6 4 13" xfId="496"/>
    <cellStyle name="20% - Énfasis6 4 14" xfId="497"/>
    <cellStyle name="20% - Énfasis6 4 15" xfId="498"/>
    <cellStyle name="20% - Énfasis6 4 16" xfId="499"/>
    <cellStyle name="20% - Énfasis6 4 2" xfId="500"/>
    <cellStyle name="20% - Énfasis6 4 3" xfId="501"/>
    <cellStyle name="20% - Énfasis6 4 4" xfId="502"/>
    <cellStyle name="20% - Énfasis6 4 5" xfId="503"/>
    <cellStyle name="20% - Énfasis6 4 6" xfId="504"/>
    <cellStyle name="20% - Énfasis6 4 7" xfId="505"/>
    <cellStyle name="20% - Énfasis6 4 8" xfId="506"/>
    <cellStyle name="20% - Énfasis6 4 9" xfId="507"/>
    <cellStyle name="20% - Énfasis6 5" xfId="508"/>
    <cellStyle name="20% - Énfasis6 6" xfId="509"/>
    <cellStyle name="20% - Énfasis6 7" xfId="510"/>
    <cellStyle name="40% - Énfasis1 2" xfId="511"/>
    <cellStyle name="40% - Énfasis1 2 10" xfId="512"/>
    <cellStyle name="40% - Énfasis1 2 11" xfId="513"/>
    <cellStyle name="40% - Énfasis1 2 12" xfId="514"/>
    <cellStyle name="40% - Énfasis1 2 13" xfId="515"/>
    <cellStyle name="40% - Énfasis1 2 14" xfId="516"/>
    <cellStyle name="40% - Énfasis1 2 15" xfId="517"/>
    <cellStyle name="40% - Énfasis1 2 16" xfId="518"/>
    <cellStyle name="40% - Énfasis1 2 17" xfId="519"/>
    <cellStyle name="40% - Énfasis1 2 18" xfId="520"/>
    <cellStyle name="40% - Énfasis1 2 2" xfId="521"/>
    <cellStyle name="40% - Énfasis1 2 2 10" xfId="522"/>
    <cellStyle name="40% - Énfasis1 2 2 11" xfId="523"/>
    <cellStyle name="40% - Énfasis1 2 2 12" xfId="524"/>
    <cellStyle name="40% - Énfasis1 2 2 13" xfId="525"/>
    <cellStyle name="40% - Énfasis1 2 2 14" xfId="526"/>
    <cellStyle name="40% - Énfasis1 2 2 15" xfId="527"/>
    <cellStyle name="40% - Énfasis1 2 2 16" xfId="528"/>
    <cellStyle name="40% - Énfasis1 2 2 2" xfId="529"/>
    <cellStyle name="40% - Énfasis1 2 2 3" xfId="530"/>
    <cellStyle name="40% - Énfasis1 2 2 4" xfId="531"/>
    <cellStyle name="40% - Énfasis1 2 2 5" xfId="532"/>
    <cellStyle name="40% - Énfasis1 2 2 6" xfId="533"/>
    <cellStyle name="40% - Énfasis1 2 2 7" xfId="534"/>
    <cellStyle name="40% - Énfasis1 2 2 8" xfId="535"/>
    <cellStyle name="40% - Énfasis1 2 2 9" xfId="536"/>
    <cellStyle name="40% - Énfasis1 2 3" xfId="537"/>
    <cellStyle name="40% - Énfasis1 2 3 10" xfId="538"/>
    <cellStyle name="40% - Énfasis1 2 3 11" xfId="539"/>
    <cellStyle name="40% - Énfasis1 2 3 12" xfId="540"/>
    <cellStyle name="40% - Énfasis1 2 3 13" xfId="541"/>
    <cellStyle name="40% - Énfasis1 2 3 14" xfId="542"/>
    <cellStyle name="40% - Énfasis1 2 3 15" xfId="543"/>
    <cellStyle name="40% - Énfasis1 2 3 16" xfId="544"/>
    <cellStyle name="40% - Énfasis1 2 3 2" xfId="545"/>
    <cellStyle name="40% - Énfasis1 2 3 3" xfId="546"/>
    <cellStyle name="40% - Énfasis1 2 3 4" xfId="547"/>
    <cellStyle name="40% - Énfasis1 2 3 5" xfId="548"/>
    <cellStyle name="40% - Énfasis1 2 3 6" xfId="549"/>
    <cellStyle name="40% - Énfasis1 2 3 7" xfId="550"/>
    <cellStyle name="40% - Énfasis1 2 3 8" xfId="551"/>
    <cellStyle name="40% - Énfasis1 2 3 9" xfId="552"/>
    <cellStyle name="40% - Énfasis1 2 4" xfId="553"/>
    <cellStyle name="40% - Énfasis1 2 5" xfId="554"/>
    <cellStyle name="40% - Énfasis1 2 6" xfId="555"/>
    <cellStyle name="40% - Énfasis1 2 7" xfId="556"/>
    <cellStyle name="40% - Énfasis1 2 8" xfId="557"/>
    <cellStyle name="40% - Énfasis1 2 9" xfId="558"/>
    <cellStyle name="40% - Énfasis1 3" xfId="559"/>
    <cellStyle name="40% - Énfasis1 3 10" xfId="560"/>
    <cellStyle name="40% - Énfasis1 3 11" xfId="561"/>
    <cellStyle name="40% - Énfasis1 3 12" xfId="562"/>
    <cellStyle name="40% - Énfasis1 3 13" xfId="563"/>
    <cellStyle name="40% - Énfasis1 3 14" xfId="564"/>
    <cellStyle name="40% - Énfasis1 3 15" xfId="565"/>
    <cellStyle name="40% - Énfasis1 3 16" xfId="566"/>
    <cellStyle name="40% - Énfasis1 3 17" xfId="567"/>
    <cellStyle name="40% - Énfasis1 3 18" xfId="568"/>
    <cellStyle name="40% - Énfasis1 3 2" xfId="569"/>
    <cellStyle name="40% - Énfasis1 3 3" xfId="570"/>
    <cellStyle name="40% - Énfasis1 3 4" xfId="571"/>
    <cellStyle name="40% - Énfasis1 3 5" xfId="572"/>
    <cellStyle name="40% - Énfasis1 3 6" xfId="573"/>
    <cellStyle name="40% - Énfasis1 3 7" xfId="574"/>
    <cellStyle name="40% - Énfasis1 3 8" xfId="575"/>
    <cellStyle name="40% - Énfasis1 3 9" xfId="576"/>
    <cellStyle name="40% - Énfasis1 4" xfId="577"/>
    <cellStyle name="40% - Énfasis1 4 10" xfId="578"/>
    <cellStyle name="40% - Énfasis1 4 11" xfId="579"/>
    <cellStyle name="40% - Énfasis1 4 12" xfId="580"/>
    <cellStyle name="40% - Énfasis1 4 13" xfId="581"/>
    <cellStyle name="40% - Énfasis1 4 14" xfId="582"/>
    <cellStyle name="40% - Énfasis1 4 15" xfId="583"/>
    <cellStyle name="40% - Énfasis1 4 16" xfId="584"/>
    <cellStyle name="40% - Énfasis1 4 2" xfId="585"/>
    <cellStyle name="40% - Énfasis1 4 3" xfId="586"/>
    <cellStyle name="40% - Énfasis1 4 4" xfId="587"/>
    <cellStyle name="40% - Énfasis1 4 5" xfId="588"/>
    <cellStyle name="40% - Énfasis1 4 6" xfId="589"/>
    <cellStyle name="40% - Énfasis1 4 7" xfId="590"/>
    <cellStyle name="40% - Énfasis1 4 8" xfId="591"/>
    <cellStyle name="40% - Énfasis1 4 9" xfId="592"/>
    <cellStyle name="40% - Énfasis1 5" xfId="593"/>
    <cellStyle name="40% - Énfasis1 6" xfId="594"/>
    <cellStyle name="40% - Énfasis1 7" xfId="595"/>
    <cellStyle name="40% - Énfasis2 2" xfId="596"/>
    <cellStyle name="40% - Énfasis2 2 10" xfId="597"/>
    <cellStyle name="40% - Énfasis2 2 11" xfId="598"/>
    <cellStyle name="40% - Énfasis2 2 12" xfId="599"/>
    <cellStyle name="40% - Énfasis2 2 13" xfId="600"/>
    <cellStyle name="40% - Énfasis2 2 14" xfId="601"/>
    <cellStyle name="40% - Énfasis2 2 15" xfId="602"/>
    <cellStyle name="40% - Énfasis2 2 16" xfId="603"/>
    <cellStyle name="40% - Énfasis2 2 17" xfId="604"/>
    <cellStyle name="40% - Énfasis2 2 18" xfId="605"/>
    <cellStyle name="40% - Énfasis2 2 2" xfId="606"/>
    <cellStyle name="40% - Énfasis2 2 2 10" xfId="607"/>
    <cellStyle name="40% - Énfasis2 2 2 11" xfId="608"/>
    <cellStyle name="40% - Énfasis2 2 2 12" xfId="609"/>
    <cellStyle name="40% - Énfasis2 2 2 13" xfId="610"/>
    <cellStyle name="40% - Énfasis2 2 2 14" xfId="611"/>
    <cellStyle name="40% - Énfasis2 2 2 15" xfId="612"/>
    <cellStyle name="40% - Énfasis2 2 2 16" xfId="613"/>
    <cellStyle name="40% - Énfasis2 2 2 2" xfId="614"/>
    <cellStyle name="40% - Énfasis2 2 2 3" xfId="615"/>
    <cellStyle name="40% - Énfasis2 2 2 4" xfId="616"/>
    <cellStyle name="40% - Énfasis2 2 2 5" xfId="617"/>
    <cellStyle name="40% - Énfasis2 2 2 6" xfId="618"/>
    <cellStyle name="40% - Énfasis2 2 2 7" xfId="619"/>
    <cellStyle name="40% - Énfasis2 2 2 8" xfId="620"/>
    <cellStyle name="40% - Énfasis2 2 2 9" xfId="621"/>
    <cellStyle name="40% - Énfasis2 2 3" xfId="622"/>
    <cellStyle name="40% - Énfasis2 2 3 10" xfId="623"/>
    <cellStyle name="40% - Énfasis2 2 3 11" xfId="624"/>
    <cellStyle name="40% - Énfasis2 2 3 12" xfId="625"/>
    <cellStyle name="40% - Énfasis2 2 3 13" xfId="626"/>
    <cellStyle name="40% - Énfasis2 2 3 14" xfId="627"/>
    <cellStyle name="40% - Énfasis2 2 3 15" xfId="628"/>
    <cellStyle name="40% - Énfasis2 2 3 16" xfId="629"/>
    <cellStyle name="40% - Énfasis2 2 3 2" xfId="630"/>
    <cellStyle name="40% - Énfasis2 2 3 3" xfId="631"/>
    <cellStyle name="40% - Énfasis2 2 3 4" xfId="632"/>
    <cellStyle name="40% - Énfasis2 2 3 5" xfId="633"/>
    <cellStyle name="40% - Énfasis2 2 3 6" xfId="634"/>
    <cellStyle name="40% - Énfasis2 2 3 7" xfId="635"/>
    <cellStyle name="40% - Énfasis2 2 3 8" xfId="636"/>
    <cellStyle name="40% - Énfasis2 2 3 9" xfId="637"/>
    <cellStyle name="40% - Énfasis2 2 4" xfId="638"/>
    <cellStyle name="40% - Énfasis2 2 5" xfId="639"/>
    <cellStyle name="40% - Énfasis2 2 6" xfId="640"/>
    <cellStyle name="40% - Énfasis2 2 7" xfId="641"/>
    <cellStyle name="40% - Énfasis2 2 8" xfId="642"/>
    <cellStyle name="40% - Énfasis2 2 9" xfId="643"/>
    <cellStyle name="40% - Énfasis2 3" xfId="644"/>
    <cellStyle name="40% - Énfasis2 3 10" xfId="645"/>
    <cellStyle name="40% - Énfasis2 3 11" xfId="646"/>
    <cellStyle name="40% - Énfasis2 3 12" xfId="647"/>
    <cellStyle name="40% - Énfasis2 3 13" xfId="648"/>
    <cellStyle name="40% - Énfasis2 3 14" xfId="649"/>
    <cellStyle name="40% - Énfasis2 3 15" xfId="650"/>
    <cellStyle name="40% - Énfasis2 3 16" xfId="651"/>
    <cellStyle name="40% - Énfasis2 3 17" xfId="652"/>
    <cellStyle name="40% - Énfasis2 3 18" xfId="653"/>
    <cellStyle name="40% - Énfasis2 3 2" xfId="654"/>
    <cellStyle name="40% - Énfasis2 3 3" xfId="655"/>
    <cellStyle name="40% - Énfasis2 3 4" xfId="656"/>
    <cellStyle name="40% - Énfasis2 3 5" xfId="657"/>
    <cellStyle name="40% - Énfasis2 3 6" xfId="658"/>
    <cellStyle name="40% - Énfasis2 3 7" xfId="659"/>
    <cellStyle name="40% - Énfasis2 3 8" xfId="660"/>
    <cellStyle name="40% - Énfasis2 3 9" xfId="661"/>
    <cellStyle name="40% - Énfasis2 4" xfId="662"/>
    <cellStyle name="40% - Énfasis2 4 10" xfId="663"/>
    <cellStyle name="40% - Énfasis2 4 11" xfId="664"/>
    <cellStyle name="40% - Énfasis2 4 12" xfId="665"/>
    <cellStyle name="40% - Énfasis2 4 13" xfId="666"/>
    <cellStyle name="40% - Énfasis2 4 14" xfId="667"/>
    <cellStyle name="40% - Énfasis2 4 15" xfId="668"/>
    <cellStyle name="40% - Énfasis2 4 16" xfId="669"/>
    <cellStyle name="40% - Énfasis2 4 2" xfId="670"/>
    <cellStyle name="40% - Énfasis2 4 3" xfId="671"/>
    <cellStyle name="40% - Énfasis2 4 4" xfId="672"/>
    <cellStyle name="40% - Énfasis2 4 5" xfId="673"/>
    <cellStyle name="40% - Énfasis2 4 6" xfId="674"/>
    <cellStyle name="40% - Énfasis2 4 7" xfId="675"/>
    <cellStyle name="40% - Énfasis2 4 8" xfId="676"/>
    <cellStyle name="40% - Énfasis2 4 9" xfId="677"/>
    <cellStyle name="40% - Énfasis2 5" xfId="678"/>
    <cellStyle name="40% - Énfasis2 6" xfId="679"/>
    <cellStyle name="40% - Énfasis2 7" xfId="680"/>
    <cellStyle name="40% - Énfasis3 2" xfId="681"/>
    <cellStyle name="40% - Énfasis3 2 10" xfId="682"/>
    <cellStyle name="40% - Énfasis3 2 11" xfId="683"/>
    <cellStyle name="40% - Énfasis3 2 12" xfId="684"/>
    <cellStyle name="40% - Énfasis3 2 13" xfId="685"/>
    <cellStyle name="40% - Énfasis3 2 14" xfId="686"/>
    <cellStyle name="40% - Énfasis3 2 15" xfId="687"/>
    <cellStyle name="40% - Énfasis3 2 16" xfId="688"/>
    <cellStyle name="40% - Énfasis3 2 17" xfId="689"/>
    <cellStyle name="40% - Énfasis3 2 18" xfId="690"/>
    <cellStyle name="40% - Énfasis3 2 2" xfId="691"/>
    <cellStyle name="40% - Énfasis3 2 2 10" xfId="692"/>
    <cellStyle name="40% - Énfasis3 2 2 11" xfId="693"/>
    <cellStyle name="40% - Énfasis3 2 2 12" xfId="694"/>
    <cellStyle name="40% - Énfasis3 2 2 13" xfId="695"/>
    <cellStyle name="40% - Énfasis3 2 2 14" xfId="696"/>
    <cellStyle name="40% - Énfasis3 2 2 15" xfId="697"/>
    <cellStyle name="40% - Énfasis3 2 2 16" xfId="698"/>
    <cellStyle name="40% - Énfasis3 2 2 2" xfId="699"/>
    <cellStyle name="40% - Énfasis3 2 2 3" xfId="700"/>
    <cellStyle name="40% - Énfasis3 2 2 4" xfId="701"/>
    <cellStyle name="40% - Énfasis3 2 2 5" xfId="702"/>
    <cellStyle name="40% - Énfasis3 2 2 6" xfId="703"/>
    <cellStyle name="40% - Énfasis3 2 2 7" xfId="704"/>
    <cellStyle name="40% - Énfasis3 2 2 8" xfId="705"/>
    <cellStyle name="40% - Énfasis3 2 2 9" xfId="706"/>
    <cellStyle name="40% - Énfasis3 2 3" xfId="707"/>
    <cellStyle name="40% - Énfasis3 2 3 10" xfId="708"/>
    <cellStyle name="40% - Énfasis3 2 3 11" xfId="709"/>
    <cellStyle name="40% - Énfasis3 2 3 12" xfId="710"/>
    <cellStyle name="40% - Énfasis3 2 3 13" xfId="711"/>
    <cellStyle name="40% - Énfasis3 2 3 14" xfId="712"/>
    <cellStyle name="40% - Énfasis3 2 3 15" xfId="713"/>
    <cellStyle name="40% - Énfasis3 2 3 16" xfId="714"/>
    <cellStyle name="40% - Énfasis3 2 3 2" xfId="715"/>
    <cellStyle name="40% - Énfasis3 2 3 3" xfId="716"/>
    <cellStyle name="40% - Énfasis3 2 3 4" xfId="717"/>
    <cellStyle name="40% - Énfasis3 2 3 5" xfId="718"/>
    <cellStyle name="40% - Énfasis3 2 3 6" xfId="719"/>
    <cellStyle name="40% - Énfasis3 2 3 7" xfId="720"/>
    <cellStyle name="40% - Énfasis3 2 3 8" xfId="721"/>
    <cellStyle name="40% - Énfasis3 2 3 9" xfId="722"/>
    <cellStyle name="40% - Énfasis3 2 4" xfId="723"/>
    <cellStyle name="40% - Énfasis3 2 5" xfId="724"/>
    <cellStyle name="40% - Énfasis3 2 6" xfId="725"/>
    <cellStyle name="40% - Énfasis3 2 7" xfId="726"/>
    <cellStyle name="40% - Énfasis3 2 8" xfId="727"/>
    <cellStyle name="40% - Énfasis3 2 9" xfId="728"/>
    <cellStyle name="40% - Énfasis3 3" xfId="729"/>
    <cellStyle name="40% - Énfasis3 3 10" xfId="730"/>
    <cellStyle name="40% - Énfasis3 3 11" xfId="731"/>
    <cellStyle name="40% - Énfasis3 3 12" xfId="732"/>
    <cellStyle name="40% - Énfasis3 3 13" xfId="733"/>
    <cellStyle name="40% - Énfasis3 3 14" xfId="734"/>
    <cellStyle name="40% - Énfasis3 3 15" xfId="735"/>
    <cellStyle name="40% - Énfasis3 3 16" xfId="736"/>
    <cellStyle name="40% - Énfasis3 3 17" xfId="737"/>
    <cellStyle name="40% - Énfasis3 3 18" xfId="738"/>
    <cellStyle name="40% - Énfasis3 3 2" xfId="739"/>
    <cellStyle name="40% - Énfasis3 3 3" xfId="740"/>
    <cellStyle name="40% - Énfasis3 3 4" xfId="741"/>
    <cellStyle name="40% - Énfasis3 3 5" xfId="742"/>
    <cellStyle name="40% - Énfasis3 3 6" xfId="743"/>
    <cellStyle name="40% - Énfasis3 3 7" xfId="744"/>
    <cellStyle name="40% - Énfasis3 3 8" xfId="745"/>
    <cellStyle name="40% - Énfasis3 3 9" xfId="746"/>
    <cellStyle name="40% - Énfasis3 4" xfId="747"/>
    <cellStyle name="40% - Énfasis3 4 10" xfId="748"/>
    <cellStyle name="40% - Énfasis3 4 11" xfId="749"/>
    <cellStyle name="40% - Énfasis3 4 12" xfId="750"/>
    <cellStyle name="40% - Énfasis3 4 13" xfId="751"/>
    <cellStyle name="40% - Énfasis3 4 14" xfId="752"/>
    <cellStyle name="40% - Énfasis3 4 15" xfId="753"/>
    <cellStyle name="40% - Énfasis3 4 16" xfId="754"/>
    <cellStyle name="40% - Énfasis3 4 2" xfId="755"/>
    <cellStyle name="40% - Énfasis3 4 3" xfId="756"/>
    <cellStyle name="40% - Énfasis3 4 4" xfId="757"/>
    <cellStyle name="40% - Énfasis3 4 5" xfId="758"/>
    <cellStyle name="40% - Énfasis3 4 6" xfId="759"/>
    <cellStyle name="40% - Énfasis3 4 7" xfId="760"/>
    <cellStyle name="40% - Énfasis3 4 8" xfId="761"/>
    <cellStyle name="40% - Énfasis3 4 9" xfId="762"/>
    <cellStyle name="40% - Énfasis3 5" xfId="763"/>
    <cellStyle name="40% - Énfasis3 6" xfId="764"/>
    <cellStyle name="40% - Énfasis3 7" xfId="765"/>
    <cellStyle name="40% - Énfasis4 2" xfId="766"/>
    <cellStyle name="40% - Énfasis4 2 10" xfId="767"/>
    <cellStyle name="40% - Énfasis4 2 11" xfId="768"/>
    <cellStyle name="40% - Énfasis4 2 12" xfId="769"/>
    <cellStyle name="40% - Énfasis4 2 13" xfId="770"/>
    <cellStyle name="40% - Énfasis4 2 14" xfId="771"/>
    <cellStyle name="40% - Énfasis4 2 15" xfId="772"/>
    <cellStyle name="40% - Énfasis4 2 16" xfId="773"/>
    <cellStyle name="40% - Énfasis4 2 17" xfId="774"/>
    <cellStyle name="40% - Énfasis4 2 18" xfId="775"/>
    <cellStyle name="40% - Énfasis4 2 2" xfId="776"/>
    <cellStyle name="40% - Énfasis4 2 2 10" xfId="777"/>
    <cellStyle name="40% - Énfasis4 2 2 11" xfId="778"/>
    <cellStyle name="40% - Énfasis4 2 2 12" xfId="779"/>
    <cellStyle name="40% - Énfasis4 2 2 13" xfId="780"/>
    <cellStyle name="40% - Énfasis4 2 2 14" xfId="781"/>
    <cellStyle name="40% - Énfasis4 2 2 15" xfId="782"/>
    <cellStyle name="40% - Énfasis4 2 2 16" xfId="783"/>
    <cellStyle name="40% - Énfasis4 2 2 2" xfId="784"/>
    <cellStyle name="40% - Énfasis4 2 2 3" xfId="785"/>
    <cellStyle name="40% - Énfasis4 2 2 4" xfId="786"/>
    <cellStyle name="40% - Énfasis4 2 2 5" xfId="787"/>
    <cellStyle name="40% - Énfasis4 2 2 6" xfId="788"/>
    <cellStyle name="40% - Énfasis4 2 2 7" xfId="789"/>
    <cellStyle name="40% - Énfasis4 2 2 8" xfId="790"/>
    <cellStyle name="40% - Énfasis4 2 2 9" xfId="791"/>
    <cellStyle name="40% - Énfasis4 2 3" xfId="792"/>
    <cellStyle name="40% - Énfasis4 2 3 10" xfId="793"/>
    <cellStyle name="40% - Énfasis4 2 3 11" xfId="794"/>
    <cellStyle name="40% - Énfasis4 2 3 12" xfId="795"/>
    <cellStyle name="40% - Énfasis4 2 3 13" xfId="796"/>
    <cellStyle name="40% - Énfasis4 2 3 14" xfId="797"/>
    <cellStyle name="40% - Énfasis4 2 3 15" xfId="798"/>
    <cellStyle name="40% - Énfasis4 2 3 16" xfId="799"/>
    <cellStyle name="40% - Énfasis4 2 3 2" xfId="800"/>
    <cellStyle name="40% - Énfasis4 2 3 3" xfId="801"/>
    <cellStyle name="40% - Énfasis4 2 3 4" xfId="802"/>
    <cellStyle name="40% - Énfasis4 2 3 5" xfId="803"/>
    <cellStyle name="40% - Énfasis4 2 3 6" xfId="804"/>
    <cellStyle name="40% - Énfasis4 2 3 7" xfId="805"/>
    <cellStyle name="40% - Énfasis4 2 3 8" xfId="806"/>
    <cellStyle name="40% - Énfasis4 2 3 9" xfId="807"/>
    <cellStyle name="40% - Énfasis4 2 4" xfId="808"/>
    <cellStyle name="40% - Énfasis4 2 5" xfId="809"/>
    <cellStyle name="40% - Énfasis4 2 6" xfId="810"/>
    <cellStyle name="40% - Énfasis4 2 7" xfId="811"/>
    <cellStyle name="40% - Énfasis4 2 8" xfId="812"/>
    <cellStyle name="40% - Énfasis4 2 9" xfId="813"/>
    <cellStyle name="40% - Énfasis4 3" xfId="814"/>
    <cellStyle name="40% - Énfasis4 3 10" xfId="815"/>
    <cellStyle name="40% - Énfasis4 3 11" xfId="816"/>
    <cellStyle name="40% - Énfasis4 3 12" xfId="817"/>
    <cellStyle name="40% - Énfasis4 3 13" xfId="818"/>
    <cellStyle name="40% - Énfasis4 3 14" xfId="819"/>
    <cellStyle name="40% - Énfasis4 3 15" xfId="820"/>
    <cellStyle name="40% - Énfasis4 3 16" xfId="821"/>
    <cellStyle name="40% - Énfasis4 3 17" xfId="822"/>
    <cellStyle name="40% - Énfasis4 3 18" xfId="823"/>
    <cellStyle name="40% - Énfasis4 3 2" xfId="824"/>
    <cellStyle name="40% - Énfasis4 3 3" xfId="825"/>
    <cellStyle name="40% - Énfasis4 3 4" xfId="826"/>
    <cellStyle name="40% - Énfasis4 3 5" xfId="827"/>
    <cellStyle name="40% - Énfasis4 3 6" xfId="828"/>
    <cellStyle name="40% - Énfasis4 3 7" xfId="829"/>
    <cellStyle name="40% - Énfasis4 3 8" xfId="830"/>
    <cellStyle name="40% - Énfasis4 3 9" xfId="831"/>
    <cellStyle name="40% - Énfasis4 4" xfId="832"/>
    <cellStyle name="40% - Énfasis4 4 10" xfId="833"/>
    <cellStyle name="40% - Énfasis4 4 11" xfId="834"/>
    <cellStyle name="40% - Énfasis4 4 12" xfId="835"/>
    <cellStyle name="40% - Énfasis4 4 13" xfId="836"/>
    <cellStyle name="40% - Énfasis4 4 14" xfId="837"/>
    <cellStyle name="40% - Énfasis4 4 15" xfId="838"/>
    <cellStyle name="40% - Énfasis4 4 16" xfId="839"/>
    <cellStyle name="40% - Énfasis4 4 2" xfId="840"/>
    <cellStyle name="40% - Énfasis4 4 3" xfId="841"/>
    <cellStyle name="40% - Énfasis4 4 4" xfId="842"/>
    <cellStyle name="40% - Énfasis4 4 5" xfId="843"/>
    <cellStyle name="40% - Énfasis4 4 6" xfId="844"/>
    <cellStyle name="40% - Énfasis4 4 7" xfId="845"/>
    <cellStyle name="40% - Énfasis4 4 8" xfId="846"/>
    <cellStyle name="40% - Énfasis4 4 9" xfId="847"/>
    <cellStyle name="40% - Énfasis4 5" xfId="848"/>
    <cellStyle name="40% - Énfasis4 6" xfId="849"/>
    <cellStyle name="40% - Énfasis4 7" xfId="850"/>
    <cellStyle name="40% - Énfasis5 2" xfId="851"/>
    <cellStyle name="40% - Énfasis5 2 10" xfId="852"/>
    <cellStyle name="40% - Énfasis5 2 11" xfId="853"/>
    <cellStyle name="40% - Énfasis5 2 12" xfId="854"/>
    <cellStyle name="40% - Énfasis5 2 13" xfId="855"/>
    <cellStyle name="40% - Énfasis5 2 14" xfId="856"/>
    <cellStyle name="40% - Énfasis5 2 15" xfId="857"/>
    <cellStyle name="40% - Énfasis5 2 16" xfId="858"/>
    <cellStyle name="40% - Énfasis5 2 17" xfId="859"/>
    <cellStyle name="40% - Énfasis5 2 18" xfId="860"/>
    <cellStyle name="40% - Énfasis5 2 2" xfId="861"/>
    <cellStyle name="40% - Énfasis5 2 2 10" xfId="862"/>
    <cellStyle name="40% - Énfasis5 2 2 11" xfId="863"/>
    <cellStyle name="40% - Énfasis5 2 2 12" xfId="864"/>
    <cellStyle name="40% - Énfasis5 2 2 13" xfId="865"/>
    <cellStyle name="40% - Énfasis5 2 2 14" xfId="866"/>
    <cellStyle name="40% - Énfasis5 2 2 15" xfId="867"/>
    <cellStyle name="40% - Énfasis5 2 2 16" xfId="868"/>
    <cellStyle name="40% - Énfasis5 2 2 2" xfId="869"/>
    <cellStyle name="40% - Énfasis5 2 2 3" xfId="870"/>
    <cellStyle name="40% - Énfasis5 2 2 4" xfId="871"/>
    <cellStyle name="40% - Énfasis5 2 2 5" xfId="872"/>
    <cellStyle name="40% - Énfasis5 2 2 6" xfId="873"/>
    <cellStyle name="40% - Énfasis5 2 2 7" xfId="874"/>
    <cellStyle name="40% - Énfasis5 2 2 8" xfId="875"/>
    <cellStyle name="40% - Énfasis5 2 2 9" xfId="876"/>
    <cellStyle name="40% - Énfasis5 2 3" xfId="877"/>
    <cellStyle name="40% - Énfasis5 2 3 10" xfId="878"/>
    <cellStyle name="40% - Énfasis5 2 3 11" xfId="879"/>
    <cellStyle name="40% - Énfasis5 2 3 12" xfId="880"/>
    <cellStyle name="40% - Énfasis5 2 3 13" xfId="881"/>
    <cellStyle name="40% - Énfasis5 2 3 14" xfId="882"/>
    <cellStyle name="40% - Énfasis5 2 3 15" xfId="883"/>
    <cellStyle name="40% - Énfasis5 2 3 16" xfId="884"/>
    <cellStyle name="40% - Énfasis5 2 3 2" xfId="885"/>
    <cellStyle name="40% - Énfasis5 2 3 3" xfId="886"/>
    <cellStyle name="40% - Énfasis5 2 3 4" xfId="887"/>
    <cellStyle name="40% - Énfasis5 2 3 5" xfId="888"/>
    <cellStyle name="40% - Énfasis5 2 3 6" xfId="889"/>
    <cellStyle name="40% - Énfasis5 2 3 7" xfId="890"/>
    <cellStyle name="40% - Énfasis5 2 3 8" xfId="891"/>
    <cellStyle name="40% - Énfasis5 2 3 9" xfId="892"/>
    <cellStyle name="40% - Énfasis5 2 4" xfId="893"/>
    <cellStyle name="40% - Énfasis5 2 5" xfId="894"/>
    <cellStyle name="40% - Énfasis5 2 6" xfId="895"/>
    <cellStyle name="40% - Énfasis5 2 7" xfId="896"/>
    <cellStyle name="40% - Énfasis5 2 8" xfId="897"/>
    <cellStyle name="40% - Énfasis5 2 9" xfId="898"/>
    <cellStyle name="40% - Énfasis5 3" xfId="899"/>
    <cellStyle name="40% - Énfasis5 3 10" xfId="900"/>
    <cellStyle name="40% - Énfasis5 3 11" xfId="901"/>
    <cellStyle name="40% - Énfasis5 3 12" xfId="902"/>
    <cellStyle name="40% - Énfasis5 3 13" xfId="903"/>
    <cellStyle name="40% - Énfasis5 3 14" xfId="904"/>
    <cellStyle name="40% - Énfasis5 3 15" xfId="905"/>
    <cellStyle name="40% - Énfasis5 3 16" xfId="906"/>
    <cellStyle name="40% - Énfasis5 3 17" xfId="907"/>
    <cellStyle name="40% - Énfasis5 3 18" xfId="908"/>
    <cellStyle name="40% - Énfasis5 3 2" xfId="909"/>
    <cellStyle name="40% - Énfasis5 3 3" xfId="910"/>
    <cellStyle name="40% - Énfasis5 3 4" xfId="911"/>
    <cellStyle name="40% - Énfasis5 3 5" xfId="912"/>
    <cellStyle name="40% - Énfasis5 3 6" xfId="913"/>
    <cellStyle name="40% - Énfasis5 3 7" xfId="914"/>
    <cellStyle name="40% - Énfasis5 3 8" xfId="915"/>
    <cellStyle name="40% - Énfasis5 3 9" xfId="916"/>
    <cellStyle name="40% - Énfasis5 4" xfId="917"/>
    <cellStyle name="40% - Énfasis5 4 10" xfId="918"/>
    <cellStyle name="40% - Énfasis5 4 11" xfId="919"/>
    <cellStyle name="40% - Énfasis5 4 12" xfId="920"/>
    <cellStyle name="40% - Énfasis5 4 13" xfId="921"/>
    <cellStyle name="40% - Énfasis5 4 14" xfId="922"/>
    <cellStyle name="40% - Énfasis5 4 15" xfId="923"/>
    <cellStyle name="40% - Énfasis5 4 16" xfId="924"/>
    <cellStyle name="40% - Énfasis5 4 2" xfId="925"/>
    <cellStyle name="40% - Énfasis5 4 3" xfId="926"/>
    <cellStyle name="40% - Énfasis5 4 4" xfId="927"/>
    <cellStyle name="40% - Énfasis5 4 5" xfId="928"/>
    <cellStyle name="40% - Énfasis5 4 6" xfId="929"/>
    <cellStyle name="40% - Énfasis5 4 7" xfId="930"/>
    <cellStyle name="40% - Énfasis5 4 8" xfId="931"/>
    <cellStyle name="40% - Énfasis5 4 9" xfId="932"/>
    <cellStyle name="40% - Énfasis5 5" xfId="933"/>
    <cellStyle name="40% - Énfasis5 6" xfId="934"/>
    <cellStyle name="40% - Énfasis5 7" xfId="935"/>
    <cellStyle name="40% - Énfasis6 2" xfId="936"/>
    <cellStyle name="40% - Énfasis6 2 10" xfId="937"/>
    <cellStyle name="40% - Énfasis6 2 11" xfId="938"/>
    <cellStyle name="40% - Énfasis6 2 12" xfId="939"/>
    <cellStyle name="40% - Énfasis6 2 13" xfId="940"/>
    <cellStyle name="40% - Énfasis6 2 14" xfId="941"/>
    <cellStyle name="40% - Énfasis6 2 15" xfId="942"/>
    <cellStyle name="40% - Énfasis6 2 16" xfId="943"/>
    <cellStyle name="40% - Énfasis6 2 17" xfId="944"/>
    <cellStyle name="40% - Énfasis6 2 18" xfId="945"/>
    <cellStyle name="40% - Énfasis6 2 2" xfId="946"/>
    <cellStyle name="40% - Énfasis6 2 2 10" xfId="947"/>
    <cellStyle name="40% - Énfasis6 2 2 11" xfId="948"/>
    <cellStyle name="40% - Énfasis6 2 2 12" xfId="949"/>
    <cellStyle name="40% - Énfasis6 2 2 13" xfId="950"/>
    <cellStyle name="40% - Énfasis6 2 2 14" xfId="951"/>
    <cellStyle name="40% - Énfasis6 2 2 15" xfId="952"/>
    <cellStyle name="40% - Énfasis6 2 2 16" xfId="953"/>
    <cellStyle name="40% - Énfasis6 2 2 2" xfId="954"/>
    <cellStyle name="40% - Énfasis6 2 2 3" xfId="955"/>
    <cellStyle name="40% - Énfasis6 2 2 4" xfId="956"/>
    <cellStyle name="40% - Énfasis6 2 2 5" xfId="957"/>
    <cellStyle name="40% - Énfasis6 2 2 6" xfId="958"/>
    <cellStyle name="40% - Énfasis6 2 2 7" xfId="959"/>
    <cellStyle name="40% - Énfasis6 2 2 8" xfId="960"/>
    <cellStyle name="40% - Énfasis6 2 2 9" xfId="961"/>
    <cellStyle name="40% - Énfasis6 2 3" xfId="962"/>
    <cellStyle name="40% - Énfasis6 2 3 10" xfId="963"/>
    <cellStyle name="40% - Énfasis6 2 3 11" xfId="964"/>
    <cellStyle name="40% - Énfasis6 2 3 12" xfId="965"/>
    <cellStyle name="40% - Énfasis6 2 3 13" xfId="966"/>
    <cellStyle name="40% - Énfasis6 2 3 14" xfId="967"/>
    <cellStyle name="40% - Énfasis6 2 3 15" xfId="968"/>
    <cellStyle name="40% - Énfasis6 2 3 16" xfId="969"/>
    <cellStyle name="40% - Énfasis6 2 3 2" xfId="970"/>
    <cellStyle name="40% - Énfasis6 2 3 3" xfId="971"/>
    <cellStyle name="40% - Énfasis6 2 3 4" xfId="972"/>
    <cellStyle name="40% - Énfasis6 2 3 5" xfId="973"/>
    <cellStyle name="40% - Énfasis6 2 3 6" xfId="974"/>
    <cellStyle name="40% - Énfasis6 2 3 7" xfId="975"/>
    <cellStyle name="40% - Énfasis6 2 3 8" xfId="976"/>
    <cellStyle name="40% - Énfasis6 2 3 9" xfId="977"/>
    <cellStyle name="40% - Énfasis6 2 4" xfId="978"/>
    <cellStyle name="40% - Énfasis6 2 5" xfId="979"/>
    <cellStyle name="40% - Énfasis6 2 6" xfId="980"/>
    <cellStyle name="40% - Énfasis6 2 7" xfId="981"/>
    <cellStyle name="40% - Énfasis6 2 8" xfId="982"/>
    <cellStyle name="40% - Énfasis6 2 9" xfId="983"/>
    <cellStyle name="40% - Énfasis6 3" xfId="984"/>
    <cellStyle name="40% - Énfasis6 3 10" xfId="985"/>
    <cellStyle name="40% - Énfasis6 3 11" xfId="986"/>
    <cellStyle name="40% - Énfasis6 3 12" xfId="987"/>
    <cellStyle name="40% - Énfasis6 3 13" xfId="988"/>
    <cellStyle name="40% - Énfasis6 3 14" xfId="989"/>
    <cellStyle name="40% - Énfasis6 3 15" xfId="990"/>
    <cellStyle name="40% - Énfasis6 3 16" xfId="991"/>
    <cellStyle name="40% - Énfasis6 3 17" xfId="992"/>
    <cellStyle name="40% - Énfasis6 3 18" xfId="993"/>
    <cellStyle name="40% - Énfasis6 3 2" xfId="994"/>
    <cellStyle name="40% - Énfasis6 3 3" xfId="995"/>
    <cellStyle name="40% - Énfasis6 3 4" xfId="996"/>
    <cellStyle name="40% - Énfasis6 3 5" xfId="997"/>
    <cellStyle name="40% - Énfasis6 3 6" xfId="998"/>
    <cellStyle name="40% - Énfasis6 3 7" xfId="999"/>
    <cellStyle name="40% - Énfasis6 3 8" xfId="1000"/>
    <cellStyle name="40% - Énfasis6 3 9" xfId="1001"/>
    <cellStyle name="40% - Énfasis6 4" xfId="1002"/>
    <cellStyle name="40% - Énfasis6 4 10" xfId="1003"/>
    <cellStyle name="40% - Énfasis6 4 11" xfId="1004"/>
    <cellStyle name="40% - Énfasis6 4 12" xfId="1005"/>
    <cellStyle name="40% - Énfasis6 4 13" xfId="1006"/>
    <cellStyle name="40% - Énfasis6 4 14" xfId="1007"/>
    <cellStyle name="40% - Énfasis6 4 15" xfId="1008"/>
    <cellStyle name="40% - Énfasis6 4 16" xfId="1009"/>
    <cellStyle name="40% - Énfasis6 4 2" xfId="1010"/>
    <cellStyle name="40% - Énfasis6 4 3" xfId="1011"/>
    <cellStyle name="40% - Énfasis6 4 4" xfId="1012"/>
    <cellStyle name="40% - Énfasis6 4 5" xfId="1013"/>
    <cellStyle name="40% - Énfasis6 4 6" xfId="1014"/>
    <cellStyle name="40% - Énfasis6 4 7" xfId="1015"/>
    <cellStyle name="40% - Énfasis6 4 8" xfId="1016"/>
    <cellStyle name="40% - Énfasis6 4 9" xfId="1017"/>
    <cellStyle name="40% - Énfasis6 5" xfId="1018"/>
    <cellStyle name="40% - Énfasis6 6" xfId="1019"/>
    <cellStyle name="40% - Énfasis6 7" xfId="1020"/>
    <cellStyle name="60% - Énfasis1 2" xfId="1021"/>
    <cellStyle name="60% - Énfasis1 2 10" xfId="1022"/>
    <cellStyle name="60% - Énfasis1 2 11" xfId="1023"/>
    <cellStyle name="60% - Énfasis1 2 12" xfId="1024"/>
    <cellStyle name="60% - Énfasis1 2 13" xfId="1025"/>
    <cellStyle name="60% - Énfasis1 2 14" xfId="1026"/>
    <cellStyle name="60% - Énfasis1 2 15" xfId="1027"/>
    <cellStyle name="60% - Énfasis1 2 16" xfId="1028"/>
    <cellStyle name="60% - Énfasis1 2 17" xfId="1029"/>
    <cellStyle name="60% - Énfasis1 2 18" xfId="1030"/>
    <cellStyle name="60% - Énfasis1 2 2" xfId="1031"/>
    <cellStyle name="60% - Énfasis1 2 2 10" xfId="1032"/>
    <cellStyle name="60% - Énfasis1 2 2 11" xfId="1033"/>
    <cellStyle name="60% - Énfasis1 2 2 12" xfId="1034"/>
    <cellStyle name="60% - Énfasis1 2 2 13" xfId="1035"/>
    <cellStyle name="60% - Énfasis1 2 2 14" xfId="1036"/>
    <cellStyle name="60% - Énfasis1 2 2 15" xfId="1037"/>
    <cellStyle name="60% - Énfasis1 2 2 16" xfId="1038"/>
    <cellStyle name="60% - Énfasis1 2 2 2" xfId="1039"/>
    <cellStyle name="60% - Énfasis1 2 2 3" xfId="1040"/>
    <cellStyle name="60% - Énfasis1 2 2 4" xfId="1041"/>
    <cellStyle name="60% - Énfasis1 2 2 5" xfId="1042"/>
    <cellStyle name="60% - Énfasis1 2 2 6" xfId="1043"/>
    <cellStyle name="60% - Énfasis1 2 2 7" xfId="1044"/>
    <cellStyle name="60% - Énfasis1 2 2 8" xfId="1045"/>
    <cellStyle name="60% - Énfasis1 2 2 9" xfId="1046"/>
    <cellStyle name="60% - Énfasis1 2 3" xfId="1047"/>
    <cellStyle name="60% - Énfasis1 2 3 10" xfId="1048"/>
    <cellStyle name="60% - Énfasis1 2 3 11" xfId="1049"/>
    <cellStyle name="60% - Énfasis1 2 3 12" xfId="1050"/>
    <cellStyle name="60% - Énfasis1 2 3 13" xfId="1051"/>
    <cellStyle name="60% - Énfasis1 2 3 14" xfId="1052"/>
    <cellStyle name="60% - Énfasis1 2 3 15" xfId="1053"/>
    <cellStyle name="60% - Énfasis1 2 3 16" xfId="1054"/>
    <cellStyle name="60% - Énfasis1 2 3 2" xfId="1055"/>
    <cellStyle name="60% - Énfasis1 2 3 3" xfId="1056"/>
    <cellStyle name="60% - Énfasis1 2 3 4" xfId="1057"/>
    <cellStyle name="60% - Énfasis1 2 3 5" xfId="1058"/>
    <cellStyle name="60% - Énfasis1 2 3 6" xfId="1059"/>
    <cellStyle name="60% - Énfasis1 2 3 7" xfId="1060"/>
    <cellStyle name="60% - Énfasis1 2 3 8" xfId="1061"/>
    <cellStyle name="60% - Énfasis1 2 3 9" xfId="1062"/>
    <cellStyle name="60% - Énfasis1 2 4" xfId="1063"/>
    <cellStyle name="60% - Énfasis1 2 5" xfId="1064"/>
    <cellStyle name="60% - Énfasis1 2 6" xfId="1065"/>
    <cellStyle name="60% - Énfasis1 2 7" xfId="1066"/>
    <cellStyle name="60% - Énfasis1 2 8" xfId="1067"/>
    <cellStyle name="60% - Énfasis1 2 9" xfId="1068"/>
    <cellStyle name="60% - Énfasis1 3" xfId="1069"/>
    <cellStyle name="60% - Énfasis1 3 10" xfId="1070"/>
    <cellStyle name="60% - Énfasis1 3 11" xfId="1071"/>
    <cellStyle name="60% - Énfasis1 3 12" xfId="1072"/>
    <cellStyle name="60% - Énfasis1 3 13" xfId="1073"/>
    <cellStyle name="60% - Énfasis1 3 14" xfId="1074"/>
    <cellStyle name="60% - Énfasis1 3 15" xfId="1075"/>
    <cellStyle name="60% - Énfasis1 3 16" xfId="1076"/>
    <cellStyle name="60% - Énfasis1 3 17" xfId="1077"/>
    <cellStyle name="60% - Énfasis1 3 18" xfId="1078"/>
    <cellStyle name="60% - Énfasis1 3 2" xfId="1079"/>
    <cellStyle name="60% - Énfasis1 3 3" xfId="1080"/>
    <cellStyle name="60% - Énfasis1 3 4" xfId="1081"/>
    <cellStyle name="60% - Énfasis1 3 5" xfId="1082"/>
    <cellStyle name="60% - Énfasis1 3 6" xfId="1083"/>
    <cellStyle name="60% - Énfasis1 3 7" xfId="1084"/>
    <cellStyle name="60% - Énfasis1 3 8" xfId="1085"/>
    <cellStyle name="60% - Énfasis1 3 9" xfId="1086"/>
    <cellStyle name="60% - Énfasis1 4" xfId="1087"/>
    <cellStyle name="60% - Énfasis1 4 10" xfId="1088"/>
    <cellStyle name="60% - Énfasis1 4 11" xfId="1089"/>
    <cellStyle name="60% - Énfasis1 4 12" xfId="1090"/>
    <cellStyle name="60% - Énfasis1 4 13" xfId="1091"/>
    <cellStyle name="60% - Énfasis1 4 14" xfId="1092"/>
    <cellStyle name="60% - Énfasis1 4 15" xfId="1093"/>
    <cellStyle name="60% - Énfasis1 4 16" xfId="1094"/>
    <cellStyle name="60% - Énfasis1 4 2" xfId="1095"/>
    <cellStyle name="60% - Énfasis1 4 3" xfId="1096"/>
    <cellStyle name="60% - Énfasis1 4 4" xfId="1097"/>
    <cellStyle name="60% - Énfasis1 4 5" xfId="1098"/>
    <cellStyle name="60% - Énfasis1 4 6" xfId="1099"/>
    <cellStyle name="60% - Énfasis1 4 7" xfId="1100"/>
    <cellStyle name="60% - Énfasis1 4 8" xfId="1101"/>
    <cellStyle name="60% - Énfasis1 4 9" xfId="1102"/>
    <cellStyle name="60% - Énfasis1 5" xfId="1103"/>
    <cellStyle name="60% - Énfasis1 6" xfId="1104"/>
    <cellStyle name="60% - Énfasis1 7" xfId="1105"/>
    <cellStyle name="60% - Énfasis2 2" xfId="1106"/>
    <cellStyle name="60% - Énfasis2 2 10" xfId="1107"/>
    <cellStyle name="60% - Énfasis2 2 11" xfId="1108"/>
    <cellStyle name="60% - Énfasis2 2 12" xfId="1109"/>
    <cellStyle name="60% - Énfasis2 2 13" xfId="1110"/>
    <cellStyle name="60% - Énfasis2 2 14" xfId="1111"/>
    <cellStyle name="60% - Énfasis2 2 15" xfId="1112"/>
    <cellStyle name="60% - Énfasis2 2 16" xfId="1113"/>
    <cellStyle name="60% - Énfasis2 2 17" xfId="1114"/>
    <cellStyle name="60% - Énfasis2 2 18" xfId="1115"/>
    <cellStyle name="60% - Énfasis2 2 2" xfId="1116"/>
    <cellStyle name="60% - Énfasis2 2 2 10" xfId="1117"/>
    <cellStyle name="60% - Énfasis2 2 2 11" xfId="1118"/>
    <cellStyle name="60% - Énfasis2 2 2 12" xfId="1119"/>
    <cellStyle name="60% - Énfasis2 2 2 13" xfId="1120"/>
    <cellStyle name="60% - Énfasis2 2 2 14" xfId="1121"/>
    <cellStyle name="60% - Énfasis2 2 2 15" xfId="1122"/>
    <cellStyle name="60% - Énfasis2 2 2 16" xfId="1123"/>
    <cellStyle name="60% - Énfasis2 2 2 2" xfId="1124"/>
    <cellStyle name="60% - Énfasis2 2 2 3" xfId="1125"/>
    <cellStyle name="60% - Énfasis2 2 2 4" xfId="1126"/>
    <cellStyle name="60% - Énfasis2 2 2 5" xfId="1127"/>
    <cellStyle name="60% - Énfasis2 2 2 6" xfId="1128"/>
    <cellStyle name="60% - Énfasis2 2 2 7" xfId="1129"/>
    <cellStyle name="60% - Énfasis2 2 2 8" xfId="1130"/>
    <cellStyle name="60% - Énfasis2 2 2 9" xfId="1131"/>
    <cellStyle name="60% - Énfasis2 2 3" xfId="1132"/>
    <cellStyle name="60% - Énfasis2 2 3 10" xfId="1133"/>
    <cellStyle name="60% - Énfasis2 2 3 11" xfId="1134"/>
    <cellStyle name="60% - Énfasis2 2 3 12" xfId="1135"/>
    <cellStyle name="60% - Énfasis2 2 3 13" xfId="1136"/>
    <cellStyle name="60% - Énfasis2 2 3 14" xfId="1137"/>
    <cellStyle name="60% - Énfasis2 2 3 15" xfId="1138"/>
    <cellStyle name="60% - Énfasis2 2 3 16" xfId="1139"/>
    <cellStyle name="60% - Énfasis2 2 3 2" xfId="1140"/>
    <cellStyle name="60% - Énfasis2 2 3 3" xfId="1141"/>
    <cellStyle name="60% - Énfasis2 2 3 4" xfId="1142"/>
    <cellStyle name="60% - Énfasis2 2 3 5" xfId="1143"/>
    <cellStyle name="60% - Énfasis2 2 3 6" xfId="1144"/>
    <cellStyle name="60% - Énfasis2 2 3 7" xfId="1145"/>
    <cellStyle name="60% - Énfasis2 2 3 8" xfId="1146"/>
    <cellStyle name="60% - Énfasis2 2 3 9" xfId="1147"/>
    <cellStyle name="60% - Énfasis2 2 4" xfId="1148"/>
    <cellStyle name="60% - Énfasis2 2 5" xfId="1149"/>
    <cellStyle name="60% - Énfasis2 2 6" xfId="1150"/>
    <cellStyle name="60% - Énfasis2 2 7" xfId="1151"/>
    <cellStyle name="60% - Énfasis2 2 8" xfId="1152"/>
    <cellStyle name="60% - Énfasis2 2 9" xfId="1153"/>
    <cellStyle name="60% - Énfasis2 3" xfId="1154"/>
    <cellStyle name="60% - Énfasis2 3 10" xfId="1155"/>
    <cellStyle name="60% - Énfasis2 3 11" xfId="1156"/>
    <cellStyle name="60% - Énfasis2 3 12" xfId="1157"/>
    <cellStyle name="60% - Énfasis2 3 13" xfId="1158"/>
    <cellStyle name="60% - Énfasis2 3 14" xfId="1159"/>
    <cellStyle name="60% - Énfasis2 3 15" xfId="1160"/>
    <cellStyle name="60% - Énfasis2 3 16" xfId="1161"/>
    <cellStyle name="60% - Énfasis2 3 17" xfId="1162"/>
    <cellStyle name="60% - Énfasis2 3 18" xfId="1163"/>
    <cellStyle name="60% - Énfasis2 3 2" xfId="1164"/>
    <cellStyle name="60% - Énfasis2 3 3" xfId="1165"/>
    <cellStyle name="60% - Énfasis2 3 4" xfId="1166"/>
    <cellStyle name="60% - Énfasis2 3 5" xfId="1167"/>
    <cellStyle name="60% - Énfasis2 3 6" xfId="1168"/>
    <cellStyle name="60% - Énfasis2 3 7" xfId="1169"/>
    <cellStyle name="60% - Énfasis2 3 8" xfId="1170"/>
    <cellStyle name="60% - Énfasis2 3 9" xfId="1171"/>
    <cellStyle name="60% - Énfasis2 4" xfId="1172"/>
    <cellStyle name="60% - Énfasis2 4 10" xfId="1173"/>
    <cellStyle name="60% - Énfasis2 4 11" xfId="1174"/>
    <cellStyle name="60% - Énfasis2 4 12" xfId="1175"/>
    <cellStyle name="60% - Énfasis2 4 13" xfId="1176"/>
    <cellStyle name="60% - Énfasis2 4 14" xfId="1177"/>
    <cellStyle name="60% - Énfasis2 4 15" xfId="1178"/>
    <cellStyle name="60% - Énfasis2 4 16" xfId="1179"/>
    <cellStyle name="60% - Énfasis2 4 2" xfId="1180"/>
    <cellStyle name="60% - Énfasis2 4 3" xfId="1181"/>
    <cellStyle name="60% - Énfasis2 4 4" xfId="1182"/>
    <cellStyle name="60% - Énfasis2 4 5" xfId="1183"/>
    <cellStyle name="60% - Énfasis2 4 6" xfId="1184"/>
    <cellStyle name="60% - Énfasis2 4 7" xfId="1185"/>
    <cellStyle name="60% - Énfasis2 4 8" xfId="1186"/>
    <cellStyle name="60% - Énfasis2 4 9" xfId="1187"/>
    <cellStyle name="60% - Énfasis2 5" xfId="1188"/>
    <cellStyle name="60% - Énfasis2 6" xfId="1189"/>
    <cellStyle name="60% - Énfasis2 7" xfId="1190"/>
    <cellStyle name="60% - Énfasis3 2" xfId="1191"/>
    <cellStyle name="60% - Énfasis3 2 10" xfId="1192"/>
    <cellStyle name="60% - Énfasis3 2 11" xfId="1193"/>
    <cellStyle name="60% - Énfasis3 2 12" xfId="1194"/>
    <cellStyle name="60% - Énfasis3 2 13" xfId="1195"/>
    <cellStyle name="60% - Énfasis3 2 14" xfId="1196"/>
    <cellStyle name="60% - Énfasis3 2 15" xfId="1197"/>
    <cellStyle name="60% - Énfasis3 2 16" xfId="1198"/>
    <cellStyle name="60% - Énfasis3 2 17" xfId="1199"/>
    <cellStyle name="60% - Énfasis3 2 18" xfId="1200"/>
    <cellStyle name="60% - Énfasis3 2 2" xfId="1201"/>
    <cellStyle name="60% - Énfasis3 2 2 10" xfId="1202"/>
    <cellStyle name="60% - Énfasis3 2 2 11" xfId="1203"/>
    <cellStyle name="60% - Énfasis3 2 2 12" xfId="1204"/>
    <cellStyle name="60% - Énfasis3 2 2 13" xfId="1205"/>
    <cellStyle name="60% - Énfasis3 2 2 14" xfId="1206"/>
    <cellStyle name="60% - Énfasis3 2 2 15" xfId="1207"/>
    <cellStyle name="60% - Énfasis3 2 2 16" xfId="1208"/>
    <cellStyle name="60% - Énfasis3 2 2 2" xfId="1209"/>
    <cellStyle name="60% - Énfasis3 2 2 3" xfId="1210"/>
    <cellStyle name="60% - Énfasis3 2 2 4" xfId="1211"/>
    <cellStyle name="60% - Énfasis3 2 2 5" xfId="1212"/>
    <cellStyle name="60% - Énfasis3 2 2 6" xfId="1213"/>
    <cellStyle name="60% - Énfasis3 2 2 7" xfId="1214"/>
    <cellStyle name="60% - Énfasis3 2 2 8" xfId="1215"/>
    <cellStyle name="60% - Énfasis3 2 2 9" xfId="1216"/>
    <cellStyle name="60% - Énfasis3 2 3" xfId="1217"/>
    <cellStyle name="60% - Énfasis3 2 3 10" xfId="1218"/>
    <cellStyle name="60% - Énfasis3 2 3 11" xfId="1219"/>
    <cellStyle name="60% - Énfasis3 2 3 12" xfId="1220"/>
    <cellStyle name="60% - Énfasis3 2 3 13" xfId="1221"/>
    <cellStyle name="60% - Énfasis3 2 3 14" xfId="1222"/>
    <cellStyle name="60% - Énfasis3 2 3 15" xfId="1223"/>
    <cellStyle name="60% - Énfasis3 2 3 16" xfId="1224"/>
    <cellStyle name="60% - Énfasis3 2 3 2" xfId="1225"/>
    <cellStyle name="60% - Énfasis3 2 3 3" xfId="1226"/>
    <cellStyle name="60% - Énfasis3 2 3 4" xfId="1227"/>
    <cellStyle name="60% - Énfasis3 2 3 5" xfId="1228"/>
    <cellStyle name="60% - Énfasis3 2 3 6" xfId="1229"/>
    <cellStyle name="60% - Énfasis3 2 3 7" xfId="1230"/>
    <cellStyle name="60% - Énfasis3 2 3 8" xfId="1231"/>
    <cellStyle name="60% - Énfasis3 2 3 9" xfId="1232"/>
    <cellStyle name="60% - Énfasis3 2 4" xfId="1233"/>
    <cellStyle name="60% - Énfasis3 2 5" xfId="1234"/>
    <cellStyle name="60% - Énfasis3 2 6" xfId="1235"/>
    <cellStyle name="60% - Énfasis3 2 7" xfId="1236"/>
    <cellStyle name="60% - Énfasis3 2 8" xfId="1237"/>
    <cellStyle name="60% - Énfasis3 2 9" xfId="1238"/>
    <cellStyle name="60% - Énfasis3 3" xfId="1239"/>
    <cellStyle name="60% - Énfasis3 3 10" xfId="1240"/>
    <cellStyle name="60% - Énfasis3 3 11" xfId="1241"/>
    <cellStyle name="60% - Énfasis3 3 12" xfId="1242"/>
    <cellStyle name="60% - Énfasis3 3 13" xfId="1243"/>
    <cellStyle name="60% - Énfasis3 3 14" xfId="1244"/>
    <cellStyle name="60% - Énfasis3 3 15" xfId="1245"/>
    <cellStyle name="60% - Énfasis3 3 16" xfId="1246"/>
    <cellStyle name="60% - Énfasis3 3 17" xfId="1247"/>
    <cellStyle name="60% - Énfasis3 3 18" xfId="1248"/>
    <cellStyle name="60% - Énfasis3 3 2" xfId="1249"/>
    <cellStyle name="60% - Énfasis3 3 3" xfId="1250"/>
    <cellStyle name="60% - Énfasis3 3 4" xfId="1251"/>
    <cellStyle name="60% - Énfasis3 3 5" xfId="1252"/>
    <cellStyle name="60% - Énfasis3 3 6" xfId="1253"/>
    <cellStyle name="60% - Énfasis3 3 7" xfId="1254"/>
    <cellStyle name="60% - Énfasis3 3 8" xfId="1255"/>
    <cellStyle name="60% - Énfasis3 3 9" xfId="1256"/>
    <cellStyle name="60% - Énfasis3 4" xfId="1257"/>
    <cellStyle name="60% - Énfasis3 4 10" xfId="1258"/>
    <cellStyle name="60% - Énfasis3 4 11" xfId="1259"/>
    <cellStyle name="60% - Énfasis3 4 12" xfId="1260"/>
    <cellStyle name="60% - Énfasis3 4 13" xfId="1261"/>
    <cellStyle name="60% - Énfasis3 4 14" xfId="1262"/>
    <cellStyle name="60% - Énfasis3 4 15" xfId="1263"/>
    <cellStyle name="60% - Énfasis3 4 16" xfId="1264"/>
    <cellStyle name="60% - Énfasis3 4 2" xfId="1265"/>
    <cellStyle name="60% - Énfasis3 4 3" xfId="1266"/>
    <cellStyle name="60% - Énfasis3 4 4" xfId="1267"/>
    <cellStyle name="60% - Énfasis3 4 5" xfId="1268"/>
    <cellStyle name="60% - Énfasis3 4 6" xfId="1269"/>
    <cellStyle name="60% - Énfasis3 4 7" xfId="1270"/>
    <cellStyle name="60% - Énfasis3 4 8" xfId="1271"/>
    <cellStyle name="60% - Énfasis3 4 9" xfId="1272"/>
    <cellStyle name="60% - Énfasis3 5" xfId="1273"/>
    <cellStyle name="60% - Énfasis3 6" xfId="1274"/>
    <cellStyle name="60% - Énfasis3 7" xfId="1275"/>
    <cellStyle name="60% - Énfasis4 2" xfId="1276"/>
    <cellStyle name="60% - Énfasis4 2 10" xfId="1277"/>
    <cellStyle name="60% - Énfasis4 2 11" xfId="1278"/>
    <cellStyle name="60% - Énfasis4 2 12" xfId="1279"/>
    <cellStyle name="60% - Énfasis4 2 13" xfId="1280"/>
    <cellStyle name="60% - Énfasis4 2 14" xfId="1281"/>
    <cellStyle name="60% - Énfasis4 2 15" xfId="1282"/>
    <cellStyle name="60% - Énfasis4 2 16" xfId="1283"/>
    <cellStyle name="60% - Énfasis4 2 17" xfId="1284"/>
    <cellStyle name="60% - Énfasis4 2 18" xfId="1285"/>
    <cellStyle name="60% - Énfasis4 2 2" xfId="1286"/>
    <cellStyle name="60% - Énfasis4 2 2 10" xfId="1287"/>
    <cellStyle name="60% - Énfasis4 2 2 11" xfId="1288"/>
    <cellStyle name="60% - Énfasis4 2 2 12" xfId="1289"/>
    <cellStyle name="60% - Énfasis4 2 2 13" xfId="1290"/>
    <cellStyle name="60% - Énfasis4 2 2 14" xfId="1291"/>
    <cellStyle name="60% - Énfasis4 2 2 15" xfId="1292"/>
    <cellStyle name="60% - Énfasis4 2 2 16" xfId="1293"/>
    <cellStyle name="60% - Énfasis4 2 2 2" xfId="1294"/>
    <cellStyle name="60% - Énfasis4 2 2 3" xfId="1295"/>
    <cellStyle name="60% - Énfasis4 2 2 4" xfId="1296"/>
    <cellStyle name="60% - Énfasis4 2 2 5" xfId="1297"/>
    <cellStyle name="60% - Énfasis4 2 2 6" xfId="1298"/>
    <cellStyle name="60% - Énfasis4 2 2 7" xfId="1299"/>
    <cellStyle name="60% - Énfasis4 2 2 8" xfId="1300"/>
    <cellStyle name="60% - Énfasis4 2 2 9" xfId="1301"/>
    <cellStyle name="60% - Énfasis4 2 3" xfId="1302"/>
    <cellStyle name="60% - Énfasis4 2 3 10" xfId="1303"/>
    <cellStyle name="60% - Énfasis4 2 3 11" xfId="1304"/>
    <cellStyle name="60% - Énfasis4 2 3 12" xfId="1305"/>
    <cellStyle name="60% - Énfasis4 2 3 13" xfId="1306"/>
    <cellStyle name="60% - Énfasis4 2 3 14" xfId="1307"/>
    <cellStyle name="60% - Énfasis4 2 3 15" xfId="1308"/>
    <cellStyle name="60% - Énfasis4 2 3 16" xfId="1309"/>
    <cellStyle name="60% - Énfasis4 2 3 2" xfId="1310"/>
    <cellStyle name="60% - Énfasis4 2 3 3" xfId="1311"/>
    <cellStyle name="60% - Énfasis4 2 3 4" xfId="1312"/>
    <cellStyle name="60% - Énfasis4 2 3 5" xfId="1313"/>
    <cellStyle name="60% - Énfasis4 2 3 6" xfId="1314"/>
    <cellStyle name="60% - Énfasis4 2 3 7" xfId="1315"/>
    <cellStyle name="60% - Énfasis4 2 3 8" xfId="1316"/>
    <cellStyle name="60% - Énfasis4 2 3 9" xfId="1317"/>
    <cellStyle name="60% - Énfasis4 2 4" xfId="1318"/>
    <cellStyle name="60% - Énfasis4 2 5" xfId="1319"/>
    <cellStyle name="60% - Énfasis4 2 6" xfId="1320"/>
    <cellStyle name="60% - Énfasis4 2 7" xfId="1321"/>
    <cellStyle name="60% - Énfasis4 2 8" xfId="1322"/>
    <cellStyle name="60% - Énfasis4 2 9" xfId="1323"/>
    <cellStyle name="60% - Énfasis4 3" xfId="1324"/>
    <cellStyle name="60% - Énfasis4 3 10" xfId="1325"/>
    <cellStyle name="60% - Énfasis4 3 11" xfId="1326"/>
    <cellStyle name="60% - Énfasis4 3 12" xfId="1327"/>
    <cellStyle name="60% - Énfasis4 3 13" xfId="1328"/>
    <cellStyle name="60% - Énfasis4 3 14" xfId="1329"/>
    <cellStyle name="60% - Énfasis4 3 15" xfId="1330"/>
    <cellStyle name="60% - Énfasis4 3 16" xfId="1331"/>
    <cellStyle name="60% - Énfasis4 3 17" xfId="1332"/>
    <cellStyle name="60% - Énfasis4 3 18" xfId="1333"/>
    <cellStyle name="60% - Énfasis4 3 2" xfId="1334"/>
    <cellStyle name="60% - Énfasis4 3 3" xfId="1335"/>
    <cellStyle name="60% - Énfasis4 3 4" xfId="1336"/>
    <cellStyle name="60% - Énfasis4 3 5" xfId="1337"/>
    <cellStyle name="60% - Énfasis4 3 6" xfId="1338"/>
    <cellStyle name="60% - Énfasis4 3 7" xfId="1339"/>
    <cellStyle name="60% - Énfasis4 3 8" xfId="1340"/>
    <cellStyle name="60% - Énfasis4 3 9" xfId="1341"/>
    <cellStyle name="60% - Énfasis4 4" xfId="1342"/>
    <cellStyle name="60% - Énfasis4 4 10" xfId="1343"/>
    <cellStyle name="60% - Énfasis4 4 11" xfId="1344"/>
    <cellStyle name="60% - Énfasis4 4 12" xfId="1345"/>
    <cellStyle name="60% - Énfasis4 4 13" xfId="1346"/>
    <cellStyle name="60% - Énfasis4 4 14" xfId="1347"/>
    <cellStyle name="60% - Énfasis4 4 15" xfId="1348"/>
    <cellStyle name="60% - Énfasis4 4 16" xfId="1349"/>
    <cellStyle name="60% - Énfasis4 4 2" xfId="1350"/>
    <cellStyle name="60% - Énfasis4 4 3" xfId="1351"/>
    <cellStyle name="60% - Énfasis4 4 4" xfId="1352"/>
    <cellStyle name="60% - Énfasis4 4 5" xfId="1353"/>
    <cellStyle name="60% - Énfasis4 4 6" xfId="1354"/>
    <cellStyle name="60% - Énfasis4 4 7" xfId="1355"/>
    <cellStyle name="60% - Énfasis4 4 8" xfId="1356"/>
    <cellStyle name="60% - Énfasis4 4 9" xfId="1357"/>
    <cellStyle name="60% - Énfasis4 5" xfId="1358"/>
    <cellStyle name="60% - Énfasis4 6" xfId="1359"/>
    <cellStyle name="60% - Énfasis4 7" xfId="1360"/>
    <cellStyle name="60% - Énfasis5 2" xfId="1361"/>
    <cellStyle name="60% - Énfasis5 2 10" xfId="1362"/>
    <cellStyle name="60% - Énfasis5 2 11" xfId="1363"/>
    <cellStyle name="60% - Énfasis5 2 12" xfId="1364"/>
    <cellStyle name="60% - Énfasis5 2 13" xfId="1365"/>
    <cellStyle name="60% - Énfasis5 2 14" xfId="1366"/>
    <cellStyle name="60% - Énfasis5 2 15" xfId="1367"/>
    <cellStyle name="60% - Énfasis5 2 16" xfId="1368"/>
    <cellStyle name="60% - Énfasis5 2 17" xfId="1369"/>
    <cellStyle name="60% - Énfasis5 2 18" xfId="1370"/>
    <cellStyle name="60% - Énfasis5 2 2" xfId="1371"/>
    <cellStyle name="60% - Énfasis5 2 2 10" xfId="1372"/>
    <cellStyle name="60% - Énfasis5 2 2 11" xfId="1373"/>
    <cellStyle name="60% - Énfasis5 2 2 12" xfId="1374"/>
    <cellStyle name="60% - Énfasis5 2 2 13" xfId="1375"/>
    <cellStyle name="60% - Énfasis5 2 2 14" xfId="1376"/>
    <cellStyle name="60% - Énfasis5 2 2 15" xfId="1377"/>
    <cellStyle name="60% - Énfasis5 2 2 16" xfId="1378"/>
    <cellStyle name="60% - Énfasis5 2 2 2" xfId="1379"/>
    <cellStyle name="60% - Énfasis5 2 2 3" xfId="1380"/>
    <cellStyle name="60% - Énfasis5 2 2 4" xfId="1381"/>
    <cellStyle name="60% - Énfasis5 2 2 5" xfId="1382"/>
    <cellStyle name="60% - Énfasis5 2 2 6" xfId="1383"/>
    <cellStyle name="60% - Énfasis5 2 2 7" xfId="1384"/>
    <cellStyle name="60% - Énfasis5 2 2 8" xfId="1385"/>
    <cellStyle name="60% - Énfasis5 2 2 9" xfId="1386"/>
    <cellStyle name="60% - Énfasis5 2 3" xfId="1387"/>
    <cellStyle name="60% - Énfasis5 2 3 10" xfId="1388"/>
    <cellStyle name="60% - Énfasis5 2 3 11" xfId="1389"/>
    <cellStyle name="60% - Énfasis5 2 3 12" xfId="1390"/>
    <cellStyle name="60% - Énfasis5 2 3 13" xfId="1391"/>
    <cellStyle name="60% - Énfasis5 2 3 14" xfId="1392"/>
    <cellStyle name="60% - Énfasis5 2 3 15" xfId="1393"/>
    <cellStyle name="60% - Énfasis5 2 3 16" xfId="1394"/>
    <cellStyle name="60% - Énfasis5 2 3 2" xfId="1395"/>
    <cellStyle name="60% - Énfasis5 2 3 3" xfId="1396"/>
    <cellStyle name="60% - Énfasis5 2 3 4" xfId="1397"/>
    <cellStyle name="60% - Énfasis5 2 3 5" xfId="1398"/>
    <cellStyle name="60% - Énfasis5 2 3 6" xfId="1399"/>
    <cellStyle name="60% - Énfasis5 2 3 7" xfId="1400"/>
    <cellStyle name="60% - Énfasis5 2 3 8" xfId="1401"/>
    <cellStyle name="60% - Énfasis5 2 3 9" xfId="1402"/>
    <cellStyle name="60% - Énfasis5 2 4" xfId="1403"/>
    <cellStyle name="60% - Énfasis5 2 5" xfId="1404"/>
    <cellStyle name="60% - Énfasis5 2 6" xfId="1405"/>
    <cellStyle name="60% - Énfasis5 2 7" xfId="1406"/>
    <cellStyle name="60% - Énfasis5 2 8" xfId="1407"/>
    <cellStyle name="60% - Énfasis5 2 9" xfId="1408"/>
    <cellStyle name="60% - Énfasis5 3" xfId="1409"/>
    <cellStyle name="60% - Énfasis5 3 10" xfId="1410"/>
    <cellStyle name="60% - Énfasis5 3 11" xfId="1411"/>
    <cellStyle name="60% - Énfasis5 3 12" xfId="1412"/>
    <cellStyle name="60% - Énfasis5 3 13" xfId="1413"/>
    <cellStyle name="60% - Énfasis5 3 14" xfId="1414"/>
    <cellStyle name="60% - Énfasis5 3 15" xfId="1415"/>
    <cellStyle name="60% - Énfasis5 3 16" xfId="1416"/>
    <cellStyle name="60% - Énfasis5 3 17" xfId="1417"/>
    <cellStyle name="60% - Énfasis5 3 18" xfId="1418"/>
    <cellStyle name="60% - Énfasis5 3 2" xfId="1419"/>
    <cellStyle name="60% - Énfasis5 3 3" xfId="1420"/>
    <cellStyle name="60% - Énfasis5 3 4" xfId="1421"/>
    <cellStyle name="60% - Énfasis5 3 5" xfId="1422"/>
    <cellStyle name="60% - Énfasis5 3 6" xfId="1423"/>
    <cellStyle name="60% - Énfasis5 3 7" xfId="1424"/>
    <cellStyle name="60% - Énfasis5 3 8" xfId="1425"/>
    <cellStyle name="60% - Énfasis5 3 9" xfId="1426"/>
    <cellStyle name="60% - Énfasis5 4" xfId="1427"/>
    <cellStyle name="60% - Énfasis5 4 10" xfId="1428"/>
    <cellStyle name="60% - Énfasis5 4 11" xfId="1429"/>
    <cellStyle name="60% - Énfasis5 4 12" xfId="1430"/>
    <cellStyle name="60% - Énfasis5 4 13" xfId="1431"/>
    <cellStyle name="60% - Énfasis5 4 14" xfId="1432"/>
    <cellStyle name="60% - Énfasis5 4 15" xfId="1433"/>
    <cellStyle name="60% - Énfasis5 4 16" xfId="1434"/>
    <cellStyle name="60% - Énfasis5 4 2" xfId="1435"/>
    <cellStyle name="60% - Énfasis5 4 3" xfId="1436"/>
    <cellStyle name="60% - Énfasis5 4 4" xfId="1437"/>
    <cellStyle name="60% - Énfasis5 4 5" xfId="1438"/>
    <cellStyle name="60% - Énfasis5 4 6" xfId="1439"/>
    <cellStyle name="60% - Énfasis5 4 7" xfId="1440"/>
    <cellStyle name="60% - Énfasis5 4 8" xfId="1441"/>
    <cellStyle name="60% - Énfasis5 4 9" xfId="1442"/>
    <cellStyle name="60% - Énfasis5 5" xfId="1443"/>
    <cellStyle name="60% - Énfasis5 6" xfId="1444"/>
    <cellStyle name="60% - Énfasis5 7" xfId="1445"/>
    <cellStyle name="60% - Énfasis6 2" xfId="1446"/>
    <cellStyle name="60% - Énfasis6 2 10" xfId="1447"/>
    <cellStyle name="60% - Énfasis6 2 11" xfId="1448"/>
    <cellStyle name="60% - Énfasis6 2 12" xfId="1449"/>
    <cellStyle name="60% - Énfasis6 2 13" xfId="1450"/>
    <cellStyle name="60% - Énfasis6 2 14" xfId="1451"/>
    <cellStyle name="60% - Énfasis6 2 15" xfId="1452"/>
    <cellStyle name="60% - Énfasis6 2 16" xfId="1453"/>
    <cellStyle name="60% - Énfasis6 2 17" xfId="1454"/>
    <cellStyle name="60% - Énfasis6 2 18" xfId="1455"/>
    <cellStyle name="60% - Énfasis6 2 2" xfId="1456"/>
    <cellStyle name="60% - Énfasis6 2 2 10" xfId="1457"/>
    <cellStyle name="60% - Énfasis6 2 2 11" xfId="1458"/>
    <cellStyle name="60% - Énfasis6 2 2 12" xfId="1459"/>
    <cellStyle name="60% - Énfasis6 2 2 13" xfId="1460"/>
    <cellStyle name="60% - Énfasis6 2 2 14" xfId="1461"/>
    <cellStyle name="60% - Énfasis6 2 2 15" xfId="1462"/>
    <cellStyle name="60% - Énfasis6 2 2 16" xfId="1463"/>
    <cellStyle name="60% - Énfasis6 2 2 2" xfId="1464"/>
    <cellStyle name="60% - Énfasis6 2 2 3" xfId="1465"/>
    <cellStyle name="60% - Énfasis6 2 2 4" xfId="1466"/>
    <cellStyle name="60% - Énfasis6 2 2 5" xfId="1467"/>
    <cellStyle name="60% - Énfasis6 2 2 6" xfId="1468"/>
    <cellStyle name="60% - Énfasis6 2 2 7" xfId="1469"/>
    <cellStyle name="60% - Énfasis6 2 2 8" xfId="1470"/>
    <cellStyle name="60% - Énfasis6 2 2 9" xfId="1471"/>
    <cellStyle name="60% - Énfasis6 2 3" xfId="1472"/>
    <cellStyle name="60% - Énfasis6 2 3 10" xfId="1473"/>
    <cellStyle name="60% - Énfasis6 2 3 11" xfId="1474"/>
    <cellStyle name="60% - Énfasis6 2 3 12" xfId="1475"/>
    <cellStyle name="60% - Énfasis6 2 3 13" xfId="1476"/>
    <cellStyle name="60% - Énfasis6 2 3 14" xfId="1477"/>
    <cellStyle name="60% - Énfasis6 2 3 15" xfId="1478"/>
    <cellStyle name="60% - Énfasis6 2 3 16" xfId="1479"/>
    <cellStyle name="60% - Énfasis6 2 3 2" xfId="1480"/>
    <cellStyle name="60% - Énfasis6 2 3 3" xfId="1481"/>
    <cellStyle name="60% - Énfasis6 2 3 4" xfId="1482"/>
    <cellStyle name="60% - Énfasis6 2 3 5" xfId="1483"/>
    <cellStyle name="60% - Énfasis6 2 3 6" xfId="1484"/>
    <cellStyle name="60% - Énfasis6 2 3 7" xfId="1485"/>
    <cellStyle name="60% - Énfasis6 2 3 8" xfId="1486"/>
    <cellStyle name="60% - Énfasis6 2 3 9" xfId="1487"/>
    <cellStyle name="60% - Énfasis6 2 4" xfId="1488"/>
    <cellStyle name="60% - Énfasis6 2 5" xfId="1489"/>
    <cellStyle name="60% - Énfasis6 2 6" xfId="1490"/>
    <cellStyle name="60% - Énfasis6 2 7" xfId="1491"/>
    <cellStyle name="60% - Énfasis6 2 8" xfId="1492"/>
    <cellStyle name="60% - Énfasis6 2 9" xfId="1493"/>
    <cellStyle name="60% - Énfasis6 3" xfId="1494"/>
    <cellStyle name="60% - Énfasis6 3 10" xfId="1495"/>
    <cellStyle name="60% - Énfasis6 3 11" xfId="1496"/>
    <cellStyle name="60% - Énfasis6 3 12" xfId="1497"/>
    <cellStyle name="60% - Énfasis6 3 13" xfId="1498"/>
    <cellStyle name="60% - Énfasis6 3 14" xfId="1499"/>
    <cellStyle name="60% - Énfasis6 3 15" xfId="1500"/>
    <cellStyle name="60% - Énfasis6 3 16" xfId="1501"/>
    <cellStyle name="60% - Énfasis6 3 17" xfId="1502"/>
    <cellStyle name="60% - Énfasis6 3 18" xfId="1503"/>
    <cellStyle name="60% - Énfasis6 3 2" xfId="1504"/>
    <cellStyle name="60% - Énfasis6 3 3" xfId="1505"/>
    <cellStyle name="60% - Énfasis6 3 4" xfId="1506"/>
    <cellStyle name="60% - Énfasis6 3 5" xfId="1507"/>
    <cellStyle name="60% - Énfasis6 3 6" xfId="1508"/>
    <cellStyle name="60% - Énfasis6 3 7" xfId="1509"/>
    <cellStyle name="60% - Énfasis6 3 8" xfId="1510"/>
    <cellStyle name="60% - Énfasis6 3 9" xfId="1511"/>
    <cellStyle name="60% - Énfasis6 4" xfId="1512"/>
    <cellStyle name="60% - Énfasis6 4 10" xfId="1513"/>
    <cellStyle name="60% - Énfasis6 4 11" xfId="1514"/>
    <cellStyle name="60% - Énfasis6 4 12" xfId="1515"/>
    <cellStyle name="60% - Énfasis6 4 13" xfId="1516"/>
    <cellStyle name="60% - Énfasis6 4 14" xfId="1517"/>
    <cellStyle name="60% - Énfasis6 4 15" xfId="1518"/>
    <cellStyle name="60% - Énfasis6 4 16" xfId="1519"/>
    <cellStyle name="60% - Énfasis6 4 2" xfId="1520"/>
    <cellStyle name="60% - Énfasis6 4 3" xfId="1521"/>
    <cellStyle name="60% - Énfasis6 4 4" xfId="1522"/>
    <cellStyle name="60% - Énfasis6 4 5" xfId="1523"/>
    <cellStyle name="60% - Énfasis6 4 6" xfId="1524"/>
    <cellStyle name="60% - Énfasis6 4 7" xfId="1525"/>
    <cellStyle name="60% - Énfasis6 4 8" xfId="1526"/>
    <cellStyle name="60% - Énfasis6 4 9" xfId="1527"/>
    <cellStyle name="60% - Énfasis6 5" xfId="1528"/>
    <cellStyle name="60% - Énfasis6 6" xfId="1529"/>
    <cellStyle name="60% - Énfasis6 7" xfId="1530"/>
    <cellStyle name="Buena 10" xfId="1531"/>
    <cellStyle name="Buena 11" xfId="1532"/>
    <cellStyle name="Buena 12" xfId="1533"/>
    <cellStyle name="Buena 13" xfId="1534"/>
    <cellStyle name="Buena 14" xfId="1535"/>
    <cellStyle name="Buena 15" xfId="1536"/>
    <cellStyle name="Buena 16" xfId="1537"/>
    <cellStyle name="Buena 17" xfId="1538"/>
    <cellStyle name="Buena 18" xfId="1539"/>
    <cellStyle name="Buena 19" xfId="1540"/>
    <cellStyle name="Buena 2" xfId="1541"/>
    <cellStyle name="Buena 2 10" xfId="1542"/>
    <cellStyle name="Buena 2 11" xfId="1543"/>
    <cellStyle name="Buena 2 12" xfId="1544"/>
    <cellStyle name="Buena 2 13" xfId="1545"/>
    <cellStyle name="Buena 2 14" xfId="1546"/>
    <cellStyle name="Buena 2 15" xfId="1547"/>
    <cellStyle name="Buena 2 16" xfId="1548"/>
    <cellStyle name="Buena 2 17" xfId="1549"/>
    <cellStyle name="Buena 2 18" xfId="1550"/>
    <cellStyle name="Buena 2 2" xfId="1551"/>
    <cellStyle name="Buena 2 2 10" xfId="1552"/>
    <cellStyle name="Buena 2 2 11" xfId="1553"/>
    <cellStyle name="Buena 2 2 12" xfId="1554"/>
    <cellStyle name="Buena 2 2 13" xfId="1555"/>
    <cellStyle name="Buena 2 2 14" xfId="1556"/>
    <cellStyle name="Buena 2 2 15" xfId="1557"/>
    <cellStyle name="Buena 2 2 16" xfId="1558"/>
    <cellStyle name="Buena 2 2 2" xfId="1559"/>
    <cellStyle name="Buena 2 2 3" xfId="1560"/>
    <cellStyle name="Buena 2 2 4" xfId="1561"/>
    <cellStyle name="Buena 2 2 5" xfId="1562"/>
    <cellStyle name="Buena 2 2 6" xfId="1563"/>
    <cellStyle name="Buena 2 2 7" xfId="1564"/>
    <cellStyle name="Buena 2 2 8" xfId="1565"/>
    <cellStyle name="Buena 2 2 9" xfId="1566"/>
    <cellStyle name="Buena 2 3" xfId="1567"/>
    <cellStyle name="Buena 2 3 10" xfId="1568"/>
    <cellStyle name="Buena 2 3 11" xfId="1569"/>
    <cellStyle name="Buena 2 3 12" xfId="1570"/>
    <cellStyle name="Buena 2 3 13" xfId="1571"/>
    <cellStyle name="Buena 2 3 14" xfId="1572"/>
    <cellStyle name="Buena 2 3 15" xfId="1573"/>
    <cellStyle name="Buena 2 3 16" xfId="1574"/>
    <cellStyle name="Buena 2 3 2" xfId="1575"/>
    <cellStyle name="Buena 2 3 3" xfId="1576"/>
    <cellStyle name="Buena 2 3 4" xfId="1577"/>
    <cellStyle name="Buena 2 3 5" xfId="1578"/>
    <cellStyle name="Buena 2 3 6" xfId="1579"/>
    <cellStyle name="Buena 2 3 7" xfId="1580"/>
    <cellStyle name="Buena 2 3 8" xfId="1581"/>
    <cellStyle name="Buena 2 3 9" xfId="1582"/>
    <cellStyle name="Buena 2 4" xfId="1583"/>
    <cellStyle name="Buena 2 5" xfId="1584"/>
    <cellStyle name="Buena 2 6" xfId="1585"/>
    <cellStyle name="Buena 2 7" xfId="1586"/>
    <cellStyle name="Buena 2 8" xfId="1587"/>
    <cellStyle name="Buena 2 9" xfId="1588"/>
    <cellStyle name="Buena 20" xfId="1589"/>
    <cellStyle name="Buena 21" xfId="1590"/>
    <cellStyle name="Buena 22" xfId="1591"/>
    <cellStyle name="Buena 3" xfId="1592"/>
    <cellStyle name="Buena 3 10" xfId="1593"/>
    <cellStyle name="Buena 3 11" xfId="1594"/>
    <cellStyle name="Buena 3 12" xfId="1595"/>
    <cellStyle name="Buena 3 13" xfId="1596"/>
    <cellStyle name="Buena 3 14" xfId="1597"/>
    <cellStyle name="Buena 3 15" xfId="1598"/>
    <cellStyle name="Buena 3 16" xfId="1599"/>
    <cellStyle name="Buena 3 17" xfId="1600"/>
    <cellStyle name="Buena 3 18" xfId="1601"/>
    <cellStyle name="Buena 3 2" xfId="1602"/>
    <cellStyle name="Buena 3 3" xfId="1603"/>
    <cellStyle name="Buena 3 4" xfId="1604"/>
    <cellStyle name="Buena 3 5" xfId="1605"/>
    <cellStyle name="Buena 3 6" xfId="1606"/>
    <cellStyle name="Buena 3 7" xfId="1607"/>
    <cellStyle name="Buena 3 8" xfId="1608"/>
    <cellStyle name="Buena 3 9" xfId="1609"/>
    <cellStyle name="Buena 4" xfId="1610"/>
    <cellStyle name="Buena 4 10" xfId="1611"/>
    <cellStyle name="Buena 4 11" xfId="1612"/>
    <cellStyle name="Buena 4 12" xfId="1613"/>
    <cellStyle name="Buena 4 13" xfId="1614"/>
    <cellStyle name="Buena 4 14" xfId="1615"/>
    <cellStyle name="Buena 4 15" xfId="1616"/>
    <cellStyle name="Buena 4 16" xfId="1617"/>
    <cellStyle name="Buena 4 2" xfId="1618"/>
    <cellStyle name="Buena 4 3" xfId="1619"/>
    <cellStyle name="Buena 4 4" xfId="1620"/>
    <cellStyle name="Buena 4 5" xfId="1621"/>
    <cellStyle name="Buena 4 6" xfId="1622"/>
    <cellStyle name="Buena 4 7" xfId="1623"/>
    <cellStyle name="Buena 4 8" xfId="1624"/>
    <cellStyle name="Buena 4 9" xfId="1625"/>
    <cellStyle name="Buena 5" xfId="1626"/>
    <cellStyle name="Buena 6" xfId="1627"/>
    <cellStyle name="Buena 7" xfId="1628"/>
    <cellStyle name="Buena 8" xfId="1629"/>
    <cellStyle name="Buena 9" xfId="1630"/>
    <cellStyle name="Cálculo 2" xfId="1631"/>
    <cellStyle name="Cálculo 2 10" xfId="1632"/>
    <cellStyle name="Cálculo 2 11" xfId="1633"/>
    <cellStyle name="Cálculo 2 12" xfId="1634"/>
    <cellStyle name="Cálculo 2 13" xfId="1635"/>
    <cellStyle name="Cálculo 2 14" xfId="1636"/>
    <cellStyle name="Cálculo 2 15" xfId="1637"/>
    <cellStyle name="Cálculo 2 16" xfId="1638"/>
    <cellStyle name="Cálculo 2 17" xfId="1639"/>
    <cellStyle name="Cálculo 2 18" xfId="1640"/>
    <cellStyle name="Cálculo 2 2" xfId="1641"/>
    <cellStyle name="Cálculo 2 2 10" xfId="1642"/>
    <cellStyle name="Cálculo 2 2 11" xfId="1643"/>
    <cellStyle name="Cálculo 2 2 12" xfId="1644"/>
    <cellStyle name="Cálculo 2 2 13" xfId="1645"/>
    <cellStyle name="Cálculo 2 2 14" xfId="1646"/>
    <cellStyle name="Cálculo 2 2 15" xfId="1647"/>
    <cellStyle name="Cálculo 2 2 16" xfId="1648"/>
    <cellStyle name="Cálculo 2 2 2" xfId="1649"/>
    <cellStyle name="Cálculo 2 2 3" xfId="1650"/>
    <cellStyle name="Cálculo 2 2 4" xfId="1651"/>
    <cellStyle name="Cálculo 2 2 5" xfId="1652"/>
    <cellStyle name="Cálculo 2 2 6" xfId="1653"/>
    <cellStyle name="Cálculo 2 2 7" xfId="1654"/>
    <cellStyle name="Cálculo 2 2 8" xfId="1655"/>
    <cellStyle name="Cálculo 2 2 9" xfId="1656"/>
    <cellStyle name="Cálculo 2 3" xfId="1657"/>
    <cellStyle name="Cálculo 2 3 10" xfId="1658"/>
    <cellStyle name="Cálculo 2 3 11" xfId="1659"/>
    <cellStyle name="Cálculo 2 3 12" xfId="1660"/>
    <cellStyle name="Cálculo 2 3 13" xfId="1661"/>
    <cellStyle name="Cálculo 2 3 14" xfId="1662"/>
    <cellStyle name="Cálculo 2 3 15" xfId="1663"/>
    <cellStyle name="Cálculo 2 3 16" xfId="1664"/>
    <cellStyle name="Cálculo 2 3 2" xfId="1665"/>
    <cellStyle name="Cálculo 2 3 3" xfId="1666"/>
    <cellStyle name="Cálculo 2 3 4" xfId="1667"/>
    <cellStyle name="Cálculo 2 3 5" xfId="1668"/>
    <cellStyle name="Cálculo 2 3 6" xfId="1669"/>
    <cellStyle name="Cálculo 2 3 7" xfId="1670"/>
    <cellStyle name="Cálculo 2 3 8" xfId="1671"/>
    <cellStyle name="Cálculo 2 3 9" xfId="1672"/>
    <cellStyle name="Cálculo 2 4" xfId="1673"/>
    <cellStyle name="Cálculo 2 5" xfId="1674"/>
    <cellStyle name="Cálculo 2 6" xfId="1675"/>
    <cellStyle name="Cálculo 2 7" xfId="1676"/>
    <cellStyle name="Cálculo 2 8" xfId="1677"/>
    <cellStyle name="Cálculo 2 9" xfId="1678"/>
    <cellStyle name="Cálculo 3" xfId="1679"/>
    <cellStyle name="Cálculo 3 10" xfId="1680"/>
    <cellStyle name="Cálculo 3 11" xfId="1681"/>
    <cellStyle name="Cálculo 3 12" xfId="1682"/>
    <cellStyle name="Cálculo 3 13" xfId="1683"/>
    <cellStyle name="Cálculo 3 14" xfId="1684"/>
    <cellStyle name="Cálculo 3 15" xfId="1685"/>
    <cellStyle name="Cálculo 3 16" xfId="1686"/>
    <cellStyle name="Cálculo 3 17" xfId="1687"/>
    <cellStyle name="Cálculo 3 18" xfId="1688"/>
    <cellStyle name="Cálculo 3 2" xfId="1689"/>
    <cellStyle name="Cálculo 3 3" xfId="1690"/>
    <cellStyle name="Cálculo 3 4" xfId="1691"/>
    <cellStyle name="Cálculo 3 5" xfId="1692"/>
    <cellStyle name="Cálculo 3 6" xfId="1693"/>
    <cellStyle name="Cálculo 3 7" xfId="1694"/>
    <cellStyle name="Cálculo 3 8" xfId="1695"/>
    <cellStyle name="Cálculo 3 9" xfId="1696"/>
    <cellStyle name="Cálculo 4" xfId="1697"/>
    <cellStyle name="Cálculo 4 10" xfId="1698"/>
    <cellStyle name="Cálculo 4 11" xfId="1699"/>
    <cellStyle name="Cálculo 4 12" xfId="1700"/>
    <cellStyle name="Cálculo 4 13" xfId="1701"/>
    <cellStyle name="Cálculo 4 14" xfId="1702"/>
    <cellStyle name="Cálculo 4 15" xfId="1703"/>
    <cellStyle name="Cálculo 4 16" xfId="1704"/>
    <cellStyle name="Cálculo 4 2" xfId="1705"/>
    <cellStyle name="Cálculo 4 3" xfId="1706"/>
    <cellStyle name="Cálculo 4 4" xfId="1707"/>
    <cellStyle name="Cálculo 4 5" xfId="1708"/>
    <cellStyle name="Cálculo 4 6" xfId="1709"/>
    <cellStyle name="Cálculo 4 7" xfId="1710"/>
    <cellStyle name="Cálculo 4 8" xfId="1711"/>
    <cellStyle name="Cálculo 4 9" xfId="1712"/>
    <cellStyle name="Cálculo 5" xfId="1713"/>
    <cellStyle name="Cálculo 6" xfId="1714"/>
    <cellStyle name="Cálculo 7" xfId="1715"/>
    <cellStyle name="Celda de comprobación 10" xfId="1716"/>
    <cellStyle name="Celda de comprobación 11" xfId="1717"/>
    <cellStyle name="Celda de comprobación 12" xfId="1718"/>
    <cellStyle name="Celda de comprobación 13" xfId="1719"/>
    <cellStyle name="Celda de comprobación 14" xfId="1720"/>
    <cellStyle name="Celda de comprobación 15" xfId="1721"/>
    <cellStyle name="Celda de comprobación 16" xfId="1722"/>
    <cellStyle name="Celda de comprobación 17" xfId="1723"/>
    <cellStyle name="Celda de comprobación 18" xfId="1724"/>
    <cellStyle name="Celda de comprobación 19" xfId="1725"/>
    <cellStyle name="Celda de comprobación 2" xfId="1726"/>
    <cellStyle name="Celda de comprobación 2 10" xfId="1727"/>
    <cellStyle name="Celda de comprobación 2 11" xfId="1728"/>
    <cellStyle name="Celda de comprobación 2 12" xfId="1729"/>
    <cellStyle name="Celda de comprobación 2 13" xfId="1730"/>
    <cellStyle name="Celda de comprobación 2 14" xfId="1731"/>
    <cellStyle name="Celda de comprobación 2 15" xfId="1732"/>
    <cellStyle name="Celda de comprobación 2 16" xfId="1733"/>
    <cellStyle name="Celda de comprobación 2 17" xfId="1734"/>
    <cellStyle name="Celda de comprobación 2 18" xfId="1735"/>
    <cellStyle name="Celda de comprobación 2 2" xfId="1736"/>
    <cellStyle name="Celda de comprobación 2 2 10" xfId="1737"/>
    <cellStyle name="Celda de comprobación 2 2 11" xfId="1738"/>
    <cellStyle name="Celda de comprobación 2 2 12" xfId="1739"/>
    <cellStyle name="Celda de comprobación 2 2 13" xfId="1740"/>
    <cellStyle name="Celda de comprobación 2 2 14" xfId="1741"/>
    <cellStyle name="Celda de comprobación 2 2 15" xfId="1742"/>
    <cellStyle name="Celda de comprobación 2 2 16" xfId="1743"/>
    <cellStyle name="Celda de comprobación 2 2 2" xfId="1744"/>
    <cellStyle name="Celda de comprobación 2 2 3" xfId="1745"/>
    <cellStyle name="Celda de comprobación 2 2 4" xfId="1746"/>
    <cellStyle name="Celda de comprobación 2 2 5" xfId="1747"/>
    <cellStyle name="Celda de comprobación 2 2 6" xfId="1748"/>
    <cellStyle name="Celda de comprobación 2 2 7" xfId="1749"/>
    <cellStyle name="Celda de comprobación 2 2 8" xfId="1750"/>
    <cellStyle name="Celda de comprobación 2 2 9" xfId="1751"/>
    <cellStyle name="Celda de comprobación 2 3" xfId="1752"/>
    <cellStyle name="Celda de comprobación 2 3 10" xfId="1753"/>
    <cellStyle name="Celda de comprobación 2 3 11" xfId="1754"/>
    <cellStyle name="Celda de comprobación 2 3 12" xfId="1755"/>
    <cellStyle name="Celda de comprobación 2 3 13" xfId="1756"/>
    <cellStyle name="Celda de comprobación 2 3 14" xfId="1757"/>
    <cellStyle name="Celda de comprobación 2 3 15" xfId="1758"/>
    <cellStyle name="Celda de comprobación 2 3 16" xfId="1759"/>
    <cellStyle name="Celda de comprobación 2 3 2" xfId="1760"/>
    <cellStyle name="Celda de comprobación 2 3 3" xfId="1761"/>
    <cellStyle name="Celda de comprobación 2 3 4" xfId="1762"/>
    <cellStyle name="Celda de comprobación 2 3 5" xfId="1763"/>
    <cellStyle name="Celda de comprobación 2 3 6" xfId="1764"/>
    <cellStyle name="Celda de comprobación 2 3 7" xfId="1765"/>
    <cellStyle name="Celda de comprobación 2 3 8" xfId="1766"/>
    <cellStyle name="Celda de comprobación 2 3 9" xfId="1767"/>
    <cellStyle name="Celda de comprobación 2 4" xfId="1768"/>
    <cellStyle name="Celda de comprobación 2 5" xfId="1769"/>
    <cellStyle name="Celda de comprobación 2 6" xfId="1770"/>
    <cellStyle name="Celda de comprobación 2 7" xfId="1771"/>
    <cellStyle name="Celda de comprobación 2 8" xfId="1772"/>
    <cellStyle name="Celda de comprobación 2 9" xfId="1773"/>
    <cellStyle name="Celda de comprobación 20" xfId="1774"/>
    <cellStyle name="Celda de comprobación 21" xfId="1775"/>
    <cellStyle name="Celda de comprobación 22" xfId="1776"/>
    <cellStyle name="Celda de comprobación 3" xfId="1777"/>
    <cellStyle name="Celda de comprobación 3 10" xfId="1778"/>
    <cellStyle name="Celda de comprobación 3 11" xfId="1779"/>
    <cellStyle name="Celda de comprobación 3 12" xfId="1780"/>
    <cellStyle name="Celda de comprobación 3 13" xfId="1781"/>
    <cellStyle name="Celda de comprobación 3 14" xfId="1782"/>
    <cellStyle name="Celda de comprobación 3 15" xfId="1783"/>
    <cellStyle name="Celda de comprobación 3 16" xfId="1784"/>
    <cellStyle name="Celda de comprobación 3 17" xfId="1785"/>
    <cellStyle name="Celda de comprobación 3 18" xfId="1786"/>
    <cellStyle name="Celda de comprobación 3 2" xfId="1787"/>
    <cellStyle name="Celda de comprobación 3 3" xfId="1788"/>
    <cellStyle name="Celda de comprobación 3 4" xfId="1789"/>
    <cellStyle name="Celda de comprobación 3 5" xfId="1790"/>
    <cellStyle name="Celda de comprobación 3 6" xfId="1791"/>
    <cellStyle name="Celda de comprobación 3 7" xfId="1792"/>
    <cellStyle name="Celda de comprobación 3 8" xfId="1793"/>
    <cellStyle name="Celda de comprobación 3 9" xfId="1794"/>
    <cellStyle name="Celda de comprobación 4" xfId="1795"/>
    <cellStyle name="Celda de comprobación 4 10" xfId="1796"/>
    <cellStyle name="Celda de comprobación 4 11" xfId="1797"/>
    <cellStyle name="Celda de comprobación 4 12" xfId="1798"/>
    <cellStyle name="Celda de comprobación 4 13" xfId="1799"/>
    <cellStyle name="Celda de comprobación 4 14" xfId="1800"/>
    <cellStyle name="Celda de comprobación 4 15" xfId="1801"/>
    <cellStyle name="Celda de comprobación 4 16" xfId="1802"/>
    <cellStyle name="Celda de comprobación 4 2" xfId="1803"/>
    <cellStyle name="Celda de comprobación 4 3" xfId="1804"/>
    <cellStyle name="Celda de comprobación 4 4" xfId="1805"/>
    <cellStyle name="Celda de comprobación 4 5" xfId="1806"/>
    <cellStyle name="Celda de comprobación 4 6" xfId="1807"/>
    <cellStyle name="Celda de comprobación 4 7" xfId="1808"/>
    <cellStyle name="Celda de comprobación 4 8" xfId="1809"/>
    <cellStyle name="Celda de comprobación 4 9" xfId="1810"/>
    <cellStyle name="Celda de comprobación 5" xfId="1811"/>
    <cellStyle name="Celda de comprobación 6" xfId="1812"/>
    <cellStyle name="Celda de comprobación 7" xfId="1813"/>
    <cellStyle name="Celda de comprobación 8" xfId="1814"/>
    <cellStyle name="Celda de comprobación 9" xfId="1815"/>
    <cellStyle name="Celda vinculada 2" xfId="1816"/>
    <cellStyle name="Celda vinculada 2 2" xfId="1817"/>
    <cellStyle name="Celda vinculada 2 3" xfId="1818"/>
    <cellStyle name="Celda vinculada 3" xfId="1819"/>
    <cellStyle name="Celda vinculada 3 2" xfId="1820"/>
    <cellStyle name="Celda vinculada 3 3" xfId="1821"/>
    <cellStyle name="Celda vinculada 4" xfId="1822"/>
    <cellStyle name="Celda vinculada 5" xfId="1823"/>
    <cellStyle name="Celda vinculada 6" xfId="1824"/>
    <cellStyle name="Celda vinculada 7" xfId="1825"/>
    <cellStyle name="Comma0" xfId="1826"/>
    <cellStyle name="Currency0" xfId="1827"/>
    <cellStyle name="Date" xfId="1828"/>
    <cellStyle name="DIA" xfId="1829"/>
    <cellStyle name="ENCABEZ1" xfId="1830"/>
    <cellStyle name="ENCABEZ2" xfId="1831"/>
    <cellStyle name="Encabezado 4 2" xfId="1832"/>
    <cellStyle name="Encabezado 4 2 2" xfId="1833"/>
    <cellStyle name="Encabezado 4 2 3" xfId="1834"/>
    <cellStyle name="Encabezado 4 3" xfId="1835"/>
    <cellStyle name="Encabezado 4 3 2" xfId="1836"/>
    <cellStyle name="Encabezado 4 3 3" xfId="1837"/>
    <cellStyle name="Encabezado 4 4" xfId="1838"/>
    <cellStyle name="Encabezado 4 5" xfId="1839"/>
    <cellStyle name="Encabezado 4 6" xfId="1840"/>
    <cellStyle name="Encabezado 4 7" xfId="1841"/>
    <cellStyle name="Énfasis 1" xfId="1842"/>
    <cellStyle name="Énfasis 2" xfId="1843"/>
    <cellStyle name="Énfasis 3" xfId="1844"/>
    <cellStyle name="Énfasis1 - 20%" xfId="1845"/>
    <cellStyle name="Énfasis1 - 40%" xfId="1846"/>
    <cellStyle name="Énfasis1 - 60%" xfId="1847"/>
    <cellStyle name="Énfasis1 2" xfId="1848"/>
    <cellStyle name="Énfasis1 2 10" xfId="1849"/>
    <cellStyle name="Énfasis1 2 11" xfId="1850"/>
    <cellStyle name="Énfasis1 2 12" xfId="1851"/>
    <cellStyle name="Énfasis1 2 13" xfId="1852"/>
    <cellStyle name="Énfasis1 2 14" xfId="1853"/>
    <cellStyle name="Énfasis1 2 15" xfId="1854"/>
    <cellStyle name="Énfasis1 2 16" xfId="1855"/>
    <cellStyle name="Énfasis1 2 17" xfId="1856"/>
    <cellStyle name="Énfasis1 2 18" xfId="1857"/>
    <cellStyle name="Énfasis1 2 2" xfId="1858"/>
    <cellStyle name="Énfasis1 2 2 10" xfId="1859"/>
    <cellStyle name="Énfasis1 2 2 11" xfId="1860"/>
    <cellStyle name="Énfasis1 2 2 12" xfId="1861"/>
    <cellStyle name="Énfasis1 2 2 13" xfId="1862"/>
    <cellStyle name="Énfasis1 2 2 14" xfId="1863"/>
    <cellStyle name="Énfasis1 2 2 15" xfId="1864"/>
    <cellStyle name="Énfasis1 2 2 16" xfId="1865"/>
    <cellStyle name="Énfasis1 2 2 2" xfId="1866"/>
    <cellStyle name="Énfasis1 2 2 3" xfId="1867"/>
    <cellStyle name="Énfasis1 2 2 4" xfId="1868"/>
    <cellStyle name="Énfasis1 2 2 5" xfId="1869"/>
    <cellStyle name="Énfasis1 2 2 6" xfId="1870"/>
    <cellStyle name="Énfasis1 2 2 7" xfId="1871"/>
    <cellStyle name="Énfasis1 2 2 8" xfId="1872"/>
    <cellStyle name="Énfasis1 2 2 9" xfId="1873"/>
    <cellStyle name="Énfasis1 2 3" xfId="1874"/>
    <cellStyle name="Énfasis1 2 3 10" xfId="1875"/>
    <cellStyle name="Énfasis1 2 3 11" xfId="1876"/>
    <cellStyle name="Énfasis1 2 3 12" xfId="1877"/>
    <cellStyle name="Énfasis1 2 3 13" xfId="1878"/>
    <cellStyle name="Énfasis1 2 3 14" xfId="1879"/>
    <cellStyle name="Énfasis1 2 3 15" xfId="1880"/>
    <cellStyle name="Énfasis1 2 3 16" xfId="1881"/>
    <cellStyle name="Énfasis1 2 3 2" xfId="1882"/>
    <cellStyle name="Énfasis1 2 3 3" xfId="1883"/>
    <cellStyle name="Énfasis1 2 3 4" xfId="1884"/>
    <cellStyle name="Énfasis1 2 3 5" xfId="1885"/>
    <cellStyle name="Énfasis1 2 3 6" xfId="1886"/>
    <cellStyle name="Énfasis1 2 3 7" xfId="1887"/>
    <cellStyle name="Énfasis1 2 3 8" xfId="1888"/>
    <cellStyle name="Énfasis1 2 3 9" xfId="1889"/>
    <cellStyle name="Énfasis1 2 4" xfId="1890"/>
    <cellStyle name="Énfasis1 2 5" xfId="1891"/>
    <cellStyle name="Énfasis1 2 6" xfId="1892"/>
    <cellStyle name="Énfasis1 2 7" xfId="1893"/>
    <cellStyle name="Énfasis1 2 8" xfId="1894"/>
    <cellStyle name="Énfasis1 2 9" xfId="1895"/>
    <cellStyle name="Énfasis1 3" xfId="1896"/>
    <cellStyle name="Énfasis1 3 10" xfId="1897"/>
    <cellStyle name="Énfasis1 3 11" xfId="1898"/>
    <cellStyle name="Énfasis1 3 12" xfId="1899"/>
    <cellStyle name="Énfasis1 3 13" xfId="1900"/>
    <cellStyle name="Énfasis1 3 14" xfId="1901"/>
    <cellStyle name="Énfasis1 3 15" xfId="1902"/>
    <cellStyle name="Énfasis1 3 16" xfId="1903"/>
    <cellStyle name="Énfasis1 3 17" xfId="1904"/>
    <cellStyle name="Énfasis1 3 18" xfId="1905"/>
    <cellStyle name="Énfasis1 3 2" xfId="1906"/>
    <cellStyle name="Énfasis1 3 3" xfId="1907"/>
    <cellStyle name="Énfasis1 3 4" xfId="1908"/>
    <cellStyle name="Énfasis1 3 5" xfId="1909"/>
    <cellStyle name="Énfasis1 3 6" xfId="1910"/>
    <cellStyle name="Énfasis1 3 7" xfId="1911"/>
    <cellStyle name="Énfasis1 3 8" xfId="1912"/>
    <cellStyle name="Énfasis1 3 9" xfId="1913"/>
    <cellStyle name="Énfasis1 4" xfId="1914"/>
    <cellStyle name="Énfasis1 4 10" xfId="1915"/>
    <cellStyle name="Énfasis1 4 11" xfId="1916"/>
    <cellStyle name="Énfasis1 4 12" xfId="1917"/>
    <cellStyle name="Énfasis1 4 13" xfId="1918"/>
    <cellStyle name="Énfasis1 4 14" xfId="1919"/>
    <cellStyle name="Énfasis1 4 15" xfId="1920"/>
    <cellStyle name="Énfasis1 4 16" xfId="1921"/>
    <cellStyle name="Énfasis1 4 2" xfId="1922"/>
    <cellStyle name="Énfasis1 4 3" xfId="1923"/>
    <cellStyle name="Énfasis1 4 4" xfId="1924"/>
    <cellStyle name="Énfasis1 4 5" xfId="1925"/>
    <cellStyle name="Énfasis1 4 6" xfId="1926"/>
    <cellStyle name="Énfasis1 4 7" xfId="1927"/>
    <cellStyle name="Énfasis1 4 8" xfId="1928"/>
    <cellStyle name="Énfasis1 4 9" xfId="1929"/>
    <cellStyle name="Énfasis1 5" xfId="1930"/>
    <cellStyle name="Énfasis1 6" xfId="1931"/>
    <cellStyle name="Énfasis1 7" xfId="1932"/>
    <cellStyle name="Énfasis2 - 20%" xfId="1933"/>
    <cellStyle name="Énfasis2 - 40%" xfId="1934"/>
    <cellStyle name="Énfasis2 - 60%" xfId="1935"/>
    <cellStyle name="Énfasis2 2" xfId="1936"/>
    <cellStyle name="Énfasis2 2 10" xfId="1937"/>
    <cellStyle name="Énfasis2 2 11" xfId="1938"/>
    <cellStyle name="Énfasis2 2 12" xfId="1939"/>
    <cellStyle name="Énfasis2 2 13" xfId="1940"/>
    <cellStyle name="Énfasis2 2 14" xfId="1941"/>
    <cellStyle name="Énfasis2 2 15" xfId="1942"/>
    <cellStyle name="Énfasis2 2 16" xfId="1943"/>
    <cellStyle name="Énfasis2 2 17" xfId="1944"/>
    <cellStyle name="Énfasis2 2 18" xfId="1945"/>
    <cellStyle name="Énfasis2 2 2" xfId="1946"/>
    <cellStyle name="Énfasis2 2 2 10" xfId="1947"/>
    <cellStyle name="Énfasis2 2 2 11" xfId="1948"/>
    <cellStyle name="Énfasis2 2 2 12" xfId="1949"/>
    <cellStyle name="Énfasis2 2 2 13" xfId="1950"/>
    <cellStyle name="Énfasis2 2 2 14" xfId="1951"/>
    <cellStyle name="Énfasis2 2 2 15" xfId="1952"/>
    <cellStyle name="Énfasis2 2 2 16" xfId="1953"/>
    <cellStyle name="Énfasis2 2 2 2" xfId="1954"/>
    <cellStyle name="Énfasis2 2 2 3" xfId="1955"/>
    <cellStyle name="Énfasis2 2 2 4" xfId="1956"/>
    <cellStyle name="Énfasis2 2 2 5" xfId="1957"/>
    <cellStyle name="Énfasis2 2 2 6" xfId="1958"/>
    <cellStyle name="Énfasis2 2 2 7" xfId="1959"/>
    <cellStyle name="Énfasis2 2 2 8" xfId="1960"/>
    <cellStyle name="Énfasis2 2 2 9" xfId="1961"/>
    <cellStyle name="Énfasis2 2 3" xfId="1962"/>
    <cellStyle name="Énfasis2 2 3 10" xfId="1963"/>
    <cellStyle name="Énfasis2 2 3 11" xfId="1964"/>
    <cellStyle name="Énfasis2 2 3 12" xfId="1965"/>
    <cellStyle name="Énfasis2 2 3 13" xfId="1966"/>
    <cellStyle name="Énfasis2 2 3 14" xfId="1967"/>
    <cellStyle name="Énfasis2 2 3 15" xfId="1968"/>
    <cellStyle name="Énfasis2 2 3 16" xfId="1969"/>
    <cellStyle name="Énfasis2 2 3 2" xfId="1970"/>
    <cellStyle name="Énfasis2 2 3 3" xfId="1971"/>
    <cellStyle name="Énfasis2 2 3 4" xfId="1972"/>
    <cellStyle name="Énfasis2 2 3 5" xfId="1973"/>
    <cellStyle name="Énfasis2 2 3 6" xfId="1974"/>
    <cellStyle name="Énfasis2 2 3 7" xfId="1975"/>
    <cellStyle name="Énfasis2 2 3 8" xfId="1976"/>
    <cellStyle name="Énfasis2 2 3 9" xfId="1977"/>
    <cellStyle name="Énfasis2 2 4" xfId="1978"/>
    <cellStyle name="Énfasis2 2 5" xfId="1979"/>
    <cellStyle name="Énfasis2 2 6" xfId="1980"/>
    <cellStyle name="Énfasis2 2 7" xfId="1981"/>
    <cellStyle name="Énfasis2 2 8" xfId="1982"/>
    <cellStyle name="Énfasis2 2 9" xfId="1983"/>
    <cellStyle name="Énfasis2 3" xfId="1984"/>
    <cellStyle name="Énfasis2 3 10" xfId="1985"/>
    <cellStyle name="Énfasis2 3 11" xfId="1986"/>
    <cellStyle name="Énfasis2 3 12" xfId="1987"/>
    <cellStyle name="Énfasis2 3 13" xfId="1988"/>
    <cellStyle name="Énfasis2 3 14" xfId="1989"/>
    <cellStyle name="Énfasis2 3 15" xfId="1990"/>
    <cellStyle name="Énfasis2 3 16" xfId="1991"/>
    <cellStyle name="Énfasis2 3 17" xfId="1992"/>
    <cellStyle name="Énfasis2 3 18" xfId="1993"/>
    <cellStyle name="Énfasis2 3 2" xfId="1994"/>
    <cellStyle name="Énfasis2 3 3" xfId="1995"/>
    <cellStyle name="Énfasis2 3 4" xfId="1996"/>
    <cellStyle name="Énfasis2 3 5" xfId="1997"/>
    <cellStyle name="Énfasis2 3 6" xfId="1998"/>
    <cellStyle name="Énfasis2 3 7" xfId="1999"/>
    <cellStyle name="Énfasis2 3 8" xfId="2000"/>
    <cellStyle name="Énfasis2 3 9" xfId="2001"/>
    <cellStyle name="Énfasis2 4" xfId="2002"/>
    <cellStyle name="Énfasis2 4 10" xfId="2003"/>
    <cellStyle name="Énfasis2 4 11" xfId="2004"/>
    <cellStyle name="Énfasis2 4 12" xfId="2005"/>
    <cellStyle name="Énfasis2 4 13" xfId="2006"/>
    <cellStyle name="Énfasis2 4 14" xfId="2007"/>
    <cellStyle name="Énfasis2 4 15" xfId="2008"/>
    <cellStyle name="Énfasis2 4 16" xfId="2009"/>
    <cellStyle name="Énfasis2 4 2" xfId="2010"/>
    <cellStyle name="Énfasis2 4 3" xfId="2011"/>
    <cellStyle name="Énfasis2 4 4" xfId="2012"/>
    <cellStyle name="Énfasis2 4 5" xfId="2013"/>
    <cellStyle name="Énfasis2 4 6" xfId="2014"/>
    <cellStyle name="Énfasis2 4 7" xfId="2015"/>
    <cellStyle name="Énfasis2 4 8" xfId="2016"/>
    <cellStyle name="Énfasis2 4 9" xfId="2017"/>
    <cellStyle name="Énfasis2 5" xfId="2018"/>
    <cellStyle name="Énfasis2 6" xfId="2019"/>
    <cellStyle name="Énfasis2 7" xfId="2020"/>
    <cellStyle name="Énfasis3 - 20%" xfId="2021"/>
    <cellStyle name="Énfasis3 - 40%" xfId="2022"/>
    <cellStyle name="Énfasis3 - 60%" xfId="2023"/>
    <cellStyle name="Énfasis3 2" xfId="2024"/>
    <cellStyle name="Énfasis3 2 10" xfId="2025"/>
    <cellStyle name="Énfasis3 2 11" xfId="2026"/>
    <cellStyle name="Énfasis3 2 12" xfId="2027"/>
    <cellStyle name="Énfasis3 2 13" xfId="2028"/>
    <cellStyle name="Énfasis3 2 14" xfId="2029"/>
    <cellStyle name="Énfasis3 2 15" xfId="2030"/>
    <cellStyle name="Énfasis3 2 16" xfId="2031"/>
    <cellStyle name="Énfasis3 2 17" xfId="2032"/>
    <cellStyle name="Énfasis3 2 18" xfId="2033"/>
    <cellStyle name="Énfasis3 2 2" xfId="2034"/>
    <cellStyle name="Énfasis3 2 2 10" xfId="2035"/>
    <cellStyle name="Énfasis3 2 2 11" xfId="2036"/>
    <cellStyle name="Énfasis3 2 2 12" xfId="2037"/>
    <cellStyle name="Énfasis3 2 2 13" xfId="2038"/>
    <cellStyle name="Énfasis3 2 2 14" xfId="2039"/>
    <cellStyle name="Énfasis3 2 2 15" xfId="2040"/>
    <cellStyle name="Énfasis3 2 2 16" xfId="2041"/>
    <cellStyle name="Énfasis3 2 2 2" xfId="2042"/>
    <cellStyle name="Énfasis3 2 2 3" xfId="2043"/>
    <cellStyle name="Énfasis3 2 2 4" xfId="2044"/>
    <cellStyle name="Énfasis3 2 2 5" xfId="2045"/>
    <cellStyle name="Énfasis3 2 2 6" xfId="2046"/>
    <cellStyle name="Énfasis3 2 2 7" xfId="2047"/>
    <cellStyle name="Énfasis3 2 2 8" xfId="2048"/>
    <cellStyle name="Énfasis3 2 2 9" xfId="2049"/>
    <cellStyle name="Énfasis3 2 3" xfId="2050"/>
    <cellStyle name="Énfasis3 2 3 10" xfId="2051"/>
    <cellStyle name="Énfasis3 2 3 11" xfId="2052"/>
    <cellStyle name="Énfasis3 2 3 12" xfId="2053"/>
    <cellStyle name="Énfasis3 2 3 13" xfId="2054"/>
    <cellStyle name="Énfasis3 2 3 14" xfId="2055"/>
    <cellStyle name="Énfasis3 2 3 15" xfId="2056"/>
    <cellStyle name="Énfasis3 2 3 16" xfId="2057"/>
    <cellStyle name="Énfasis3 2 3 2" xfId="2058"/>
    <cellStyle name="Énfasis3 2 3 3" xfId="2059"/>
    <cellStyle name="Énfasis3 2 3 4" xfId="2060"/>
    <cellStyle name="Énfasis3 2 3 5" xfId="2061"/>
    <cellStyle name="Énfasis3 2 3 6" xfId="2062"/>
    <cellStyle name="Énfasis3 2 3 7" xfId="2063"/>
    <cellStyle name="Énfasis3 2 3 8" xfId="2064"/>
    <cellStyle name="Énfasis3 2 3 9" xfId="2065"/>
    <cellStyle name="Énfasis3 2 4" xfId="2066"/>
    <cellStyle name="Énfasis3 2 5" xfId="2067"/>
    <cellStyle name="Énfasis3 2 6" xfId="2068"/>
    <cellStyle name="Énfasis3 2 7" xfId="2069"/>
    <cellStyle name="Énfasis3 2 8" xfId="2070"/>
    <cellStyle name="Énfasis3 2 9" xfId="2071"/>
    <cellStyle name="Énfasis3 3" xfId="2072"/>
    <cellStyle name="Énfasis3 3 10" xfId="2073"/>
    <cellStyle name="Énfasis3 3 11" xfId="2074"/>
    <cellStyle name="Énfasis3 3 12" xfId="2075"/>
    <cellStyle name="Énfasis3 3 13" xfId="2076"/>
    <cellStyle name="Énfasis3 3 14" xfId="2077"/>
    <cellStyle name="Énfasis3 3 15" xfId="2078"/>
    <cellStyle name="Énfasis3 3 16" xfId="2079"/>
    <cellStyle name="Énfasis3 3 17" xfId="2080"/>
    <cellStyle name="Énfasis3 3 18" xfId="2081"/>
    <cellStyle name="Énfasis3 3 2" xfId="2082"/>
    <cellStyle name="Énfasis3 3 3" xfId="2083"/>
    <cellStyle name="Énfasis3 3 4" xfId="2084"/>
    <cellStyle name="Énfasis3 3 5" xfId="2085"/>
    <cellStyle name="Énfasis3 3 6" xfId="2086"/>
    <cellStyle name="Énfasis3 3 7" xfId="2087"/>
    <cellStyle name="Énfasis3 3 8" xfId="2088"/>
    <cellStyle name="Énfasis3 3 9" xfId="2089"/>
    <cellStyle name="Énfasis3 4" xfId="2090"/>
    <cellStyle name="Énfasis3 4 10" xfId="2091"/>
    <cellStyle name="Énfasis3 4 11" xfId="2092"/>
    <cellStyle name="Énfasis3 4 12" xfId="2093"/>
    <cellStyle name="Énfasis3 4 13" xfId="2094"/>
    <cellStyle name="Énfasis3 4 14" xfId="2095"/>
    <cellStyle name="Énfasis3 4 15" xfId="2096"/>
    <cellStyle name="Énfasis3 4 16" xfId="2097"/>
    <cellStyle name="Énfasis3 4 2" xfId="2098"/>
    <cellStyle name="Énfasis3 4 3" xfId="2099"/>
    <cellStyle name="Énfasis3 4 4" xfId="2100"/>
    <cellStyle name="Énfasis3 4 5" xfId="2101"/>
    <cellStyle name="Énfasis3 4 6" xfId="2102"/>
    <cellStyle name="Énfasis3 4 7" xfId="2103"/>
    <cellStyle name="Énfasis3 4 8" xfId="2104"/>
    <cellStyle name="Énfasis3 4 9" xfId="2105"/>
    <cellStyle name="Énfasis3 5" xfId="2106"/>
    <cellStyle name="Énfasis3 6" xfId="2107"/>
    <cellStyle name="Énfasis3 7" xfId="2108"/>
    <cellStyle name="Énfasis4 - 20%" xfId="2109"/>
    <cellStyle name="Énfasis4 - 40%" xfId="2110"/>
    <cellStyle name="Énfasis4 - 60%" xfId="2111"/>
    <cellStyle name="Énfasis4 2" xfId="2112"/>
    <cellStyle name="Énfasis4 2 10" xfId="2113"/>
    <cellStyle name="Énfasis4 2 11" xfId="2114"/>
    <cellStyle name="Énfasis4 2 12" xfId="2115"/>
    <cellStyle name="Énfasis4 2 13" xfId="2116"/>
    <cellStyle name="Énfasis4 2 14" xfId="2117"/>
    <cellStyle name="Énfasis4 2 15" xfId="2118"/>
    <cellStyle name="Énfasis4 2 16" xfId="2119"/>
    <cellStyle name="Énfasis4 2 17" xfId="2120"/>
    <cellStyle name="Énfasis4 2 18" xfId="2121"/>
    <cellStyle name="Énfasis4 2 2" xfId="2122"/>
    <cellStyle name="Énfasis4 2 2 10" xfId="2123"/>
    <cellStyle name="Énfasis4 2 2 11" xfId="2124"/>
    <cellStyle name="Énfasis4 2 2 12" xfId="2125"/>
    <cellStyle name="Énfasis4 2 2 13" xfId="2126"/>
    <cellStyle name="Énfasis4 2 2 14" xfId="2127"/>
    <cellStyle name="Énfasis4 2 2 15" xfId="2128"/>
    <cellStyle name="Énfasis4 2 2 16" xfId="2129"/>
    <cellStyle name="Énfasis4 2 2 2" xfId="2130"/>
    <cellStyle name="Énfasis4 2 2 3" xfId="2131"/>
    <cellStyle name="Énfasis4 2 2 4" xfId="2132"/>
    <cellStyle name="Énfasis4 2 2 5" xfId="2133"/>
    <cellStyle name="Énfasis4 2 2 6" xfId="2134"/>
    <cellStyle name="Énfasis4 2 2 7" xfId="2135"/>
    <cellStyle name="Énfasis4 2 2 8" xfId="2136"/>
    <cellStyle name="Énfasis4 2 2 9" xfId="2137"/>
    <cellStyle name="Énfasis4 2 3" xfId="2138"/>
    <cellStyle name="Énfasis4 2 3 10" xfId="2139"/>
    <cellStyle name="Énfasis4 2 3 11" xfId="2140"/>
    <cellStyle name="Énfasis4 2 3 12" xfId="2141"/>
    <cellStyle name="Énfasis4 2 3 13" xfId="2142"/>
    <cellStyle name="Énfasis4 2 3 14" xfId="2143"/>
    <cellStyle name="Énfasis4 2 3 15" xfId="2144"/>
    <cellStyle name="Énfasis4 2 3 16" xfId="2145"/>
    <cellStyle name="Énfasis4 2 3 2" xfId="2146"/>
    <cellStyle name="Énfasis4 2 3 3" xfId="2147"/>
    <cellStyle name="Énfasis4 2 3 4" xfId="2148"/>
    <cellStyle name="Énfasis4 2 3 5" xfId="2149"/>
    <cellStyle name="Énfasis4 2 3 6" xfId="2150"/>
    <cellStyle name="Énfasis4 2 3 7" xfId="2151"/>
    <cellStyle name="Énfasis4 2 3 8" xfId="2152"/>
    <cellStyle name="Énfasis4 2 3 9" xfId="2153"/>
    <cellStyle name="Énfasis4 2 4" xfId="2154"/>
    <cellStyle name="Énfasis4 2 5" xfId="2155"/>
    <cellStyle name="Énfasis4 2 6" xfId="2156"/>
    <cellStyle name="Énfasis4 2 7" xfId="2157"/>
    <cellStyle name="Énfasis4 2 8" xfId="2158"/>
    <cellStyle name="Énfasis4 2 9" xfId="2159"/>
    <cellStyle name="Énfasis4 3" xfId="2160"/>
    <cellStyle name="Énfasis4 3 10" xfId="2161"/>
    <cellStyle name="Énfasis4 3 11" xfId="2162"/>
    <cellStyle name="Énfasis4 3 12" xfId="2163"/>
    <cellStyle name="Énfasis4 3 13" xfId="2164"/>
    <cellStyle name="Énfasis4 3 14" xfId="2165"/>
    <cellStyle name="Énfasis4 3 15" xfId="2166"/>
    <cellStyle name="Énfasis4 3 16" xfId="2167"/>
    <cellStyle name="Énfasis4 3 17" xfId="2168"/>
    <cellStyle name="Énfasis4 3 18" xfId="2169"/>
    <cellStyle name="Énfasis4 3 2" xfId="2170"/>
    <cellStyle name="Énfasis4 3 3" xfId="2171"/>
    <cellStyle name="Énfasis4 3 4" xfId="2172"/>
    <cellStyle name="Énfasis4 3 5" xfId="2173"/>
    <cellStyle name="Énfasis4 3 6" xfId="2174"/>
    <cellStyle name="Énfasis4 3 7" xfId="2175"/>
    <cellStyle name="Énfasis4 3 8" xfId="2176"/>
    <cellStyle name="Énfasis4 3 9" xfId="2177"/>
    <cellStyle name="Énfasis4 4" xfId="2178"/>
    <cellStyle name="Énfasis4 4 10" xfId="2179"/>
    <cellStyle name="Énfasis4 4 11" xfId="2180"/>
    <cellStyle name="Énfasis4 4 12" xfId="2181"/>
    <cellStyle name="Énfasis4 4 13" xfId="2182"/>
    <cellStyle name="Énfasis4 4 14" xfId="2183"/>
    <cellStyle name="Énfasis4 4 15" xfId="2184"/>
    <cellStyle name="Énfasis4 4 16" xfId="2185"/>
    <cellStyle name="Énfasis4 4 2" xfId="2186"/>
    <cellStyle name="Énfasis4 4 3" xfId="2187"/>
    <cellStyle name="Énfasis4 4 4" xfId="2188"/>
    <cellStyle name="Énfasis4 4 5" xfId="2189"/>
    <cellStyle name="Énfasis4 4 6" xfId="2190"/>
    <cellStyle name="Énfasis4 4 7" xfId="2191"/>
    <cellStyle name="Énfasis4 4 8" xfId="2192"/>
    <cellStyle name="Énfasis4 4 9" xfId="2193"/>
    <cellStyle name="Énfasis4 5" xfId="2194"/>
    <cellStyle name="Énfasis4 6" xfId="2195"/>
    <cellStyle name="Énfasis4 7" xfId="2196"/>
    <cellStyle name="Énfasis5 - 20%" xfId="2197"/>
    <cellStyle name="Énfasis5 - 40%" xfId="2198"/>
    <cellStyle name="Énfasis5 - 60%" xfId="2199"/>
    <cellStyle name="Énfasis5 2" xfId="2200"/>
    <cellStyle name="Énfasis5 2 10" xfId="2201"/>
    <cellStyle name="Énfasis5 2 11" xfId="2202"/>
    <cellStyle name="Énfasis5 2 12" xfId="2203"/>
    <cellStyle name="Énfasis5 2 13" xfId="2204"/>
    <cellStyle name="Énfasis5 2 14" xfId="2205"/>
    <cellStyle name="Énfasis5 2 15" xfId="2206"/>
    <cellStyle name="Énfasis5 2 16" xfId="2207"/>
    <cellStyle name="Énfasis5 2 17" xfId="2208"/>
    <cellStyle name="Énfasis5 2 18" xfId="2209"/>
    <cellStyle name="Énfasis5 2 2" xfId="2210"/>
    <cellStyle name="Énfasis5 2 2 10" xfId="2211"/>
    <cellStyle name="Énfasis5 2 2 11" xfId="2212"/>
    <cellStyle name="Énfasis5 2 2 12" xfId="2213"/>
    <cellStyle name="Énfasis5 2 2 13" xfId="2214"/>
    <cellStyle name="Énfasis5 2 2 14" xfId="2215"/>
    <cellStyle name="Énfasis5 2 2 15" xfId="2216"/>
    <cellStyle name="Énfasis5 2 2 16" xfId="2217"/>
    <cellStyle name="Énfasis5 2 2 2" xfId="2218"/>
    <cellStyle name="Énfasis5 2 2 3" xfId="2219"/>
    <cellStyle name="Énfasis5 2 2 4" xfId="2220"/>
    <cellStyle name="Énfasis5 2 2 5" xfId="2221"/>
    <cellStyle name="Énfasis5 2 2 6" xfId="2222"/>
    <cellStyle name="Énfasis5 2 2 7" xfId="2223"/>
    <cellStyle name="Énfasis5 2 2 8" xfId="2224"/>
    <cellStyle name="Énfasis5 2 2 9" xfId="2225"/>
    <cellStyle name="Énfasis5 2 3" xfId="2226"/>
    <cellStyle name="Énfasis5 2 3 10" xfId="2227"/>
    <cellStyle name="Énfasis5 2 3 11" xfId="2228"/>
    <cellStyle name="Énfasis5 2 3 12" xfId="2229"/>
    <cellStyle name="Énfasis5 2 3 13" xfId="2230"/>
    <cellStyle name="Énfasis5 2 3 14" xfId="2231"/>
    <cellStyle name="Énfasis5 2 3 15" xfId="2232"/>
    <cellStyle name="Énfasis5 2 3 16" xfId="2233"/>
    <cellStyle name="Énfasis5 2 3 2" xfId="2234"/>
    <cellStyle name="Énfasis5 2 3 3" xfId="2235"/>
    <cellStyle name="Énfasis5 2 3 4" xfId="2236"/>
    <cellStyle name="Énfasis5 2 3 5" xfId="2237"/>
    <cellStyle name="Énfasis5 2 3 6" xfId="2238"/>
    <cellStyle name="Énfasis5 2 3 7" xfId="2239"/>
    <cellStyle name="Énfasis5 2 3 8" xfId="2240"/>
    <cellStyle name="Énfasis5 2 3 9" xfId="2241"/>
    <cellStyle name="Énfasis5 2 4" xfId="2242"/>
    <cellStyle name="Énfasis5 2 5" xfId="2243"/>
    <cellStyle name="Énfasis5 2 6" xfId="2244"/>
    <cellStyle name="Énfasis5 2 7" xfId="2245"/>
    <cellStyle name="Énfasis5 2 8" xfId="2246"/>
    <cellStyle name="Énfasis5 2 9" xfId="2247"/>
    <cellStyle name="Énfasis5 3" xfId="2248"/>
    <cellStyle name="Énfasis5 3 10" xfId="2249"/>
    <cellStyle name="Énfasis5 3 11" xfId="2250"/>
    <cellStyle name="Énfasis5 3 12" xfId="2251"/>
    <cellStyle name="Énfasis5 3 13" xfId="2252"/>
    <cellStyle name="Énfasis5 3 14" xfId="2253"/>
    <cellStyle name="Énfasis5 3 15" xfId="2254"/>
    <cellStyle name="Énfasis5 3 16" xfId="2255"/>
    <cellStyle name="Énfasis5 3 17" xfId="2256"/>
    <cellStyle name="Énfasis5 3 18" xfId="2257"/>
    <cellStyle name="Énfasis5 3 2" xfId="2258"/>
    <cellStyle name="Énfasis5 3 3" xfId="2259"/>
    <cellStyle name="Énfasis5 3 4" xfId="2260"/>
    <cellStyle name="Énfasis5 3 5" xfId="2261"/>
    <cellStyle name="Énfasis5 3 6" xfId="2262"/>
    <cellStyle name="Énfasis5 3 7" xfId="2263"/>
    <cellStyle name="Énfasis5 3 8" xfId="2264"/>
    <cellStyle name="Énfasis5 3 9" xfId="2265"/>
    <cellStyle name="Énfasis5 4" xfId="2266"/>
    <cellStyle name="Énfasis5 4 10" xfId="2267"/>
    <cellStyle name="Énfasis5 4 11" xfId="2268"/>
    <cellStyle name="Énfasis5 4 12" xfId="2269"/>
    <cellStyle name="Énfasis5 4 13" xfId="2270"/>
    <cellStyle name="Énfasis5 4 14" xfId="2271"/>
    <cellStyle name="Énfasis5 4 15" xfId="2272"/>
    <cellStyle name="Énfasis5 4 16" xfId="2273"/>
    <cellStyle name="Énfasis5 4 2" xfId="2274"/>
    <cellStyle name="Énfasis5 4 3" xfId="2275"/>
    <cellStyle name="Énfasis5 4 4" xfId="2276"/>
    <cellStyle name="Énfasis5 4 5" xfId="2277"/>
    <cellStyle name="Énfasis5 4 6" xfId="2278"/>
    <cellStyle name="Énfasis5 4 7" xfId="2279"/>
    <cellStyle name="Énfasis5 4 8" xfId="2280"/>
    <cellStyle name="Énfasis5 4 9" xfId="2281"/>
    <cellStyle name="Énfasis5 5" xfId="2282"/>
    <cellStyle name="Énfasis5 6" xfId="2283"/>
    <cellStyle name="Énfasis5 7" xfId="2284"/>
    <cellStyle name="Énfasis6 - 20%" xfId="2285"/>
    <cellStyle name="Énfasis6 - 40%" xfId="2286"/>
    <cellStyle name="Énfasis6 - 60%" xfId="2287"/>
    <cellStyle name="Énfasis6 2" xfId="2288"/>
    <cellStyle name="Énfasis6 2 10" xfId="2289"/>
    <cellStyle name="Énfasis6 2 11" xfId="2290"/>
    <cellStyle name="Énfasis6 2 12" xfId="2291"/>
    <cellStyle name="Énfasis6 2 13" xfId="2292"/>
    <cellStyle name="Énfasis6 2 14" xfId="2293"/>
    <cellStyle name="Énfasis6 2 15" xfId="2294"/>
    <cellStyle name="Énfasis6 2 16" xfId="2295"/>
    <cellStyle name="Énfasis6 2 17" xfId="2296"/>
    <cellStyle name="Énfasis6 2 18" xfId="2297"/>
    <cellStyle name="Énfasis6 2 2" xfId="2298"/>
    <cellStyle name="Énfasis6 2 2 10" xfId="2299"/>
    <cellStyle name="Énfasis6 2 2 11" xfId="2300"/>
    <cellStyle name="Énfasis6 2 2 12" xfId="2301"/>
    <cellStyle name="Énfasis6 2 2 13" xfId="2302"/>
    <cellStyle name="Énfasis6 2 2 14" xfId="2303"/>
    <cellStyle name="Énfasis6 2 2 15" xfId="2304"/>
    <cellStyle name="Énfasis6 2 2 16" xfId="2305"/>
    <cellStyle name="Énfasis6 2 2 2" xfId="2306"/>
    <cellStyle name="Énfasis6 2 2 3" xfId="2307"/>
    <cellStyle name="Énfasis6 2 2 4" xfId="2308"/>
    <cellStyle name="Énfasis6 2 2 5" xfId="2309"/>
    <cellStyle name="Énfasis6 2 2 6" xfId="2310"/>
    <cellStyle name="Énfasis6 2 2 7" xfId="2311"/>
    <cellStyle name="Énfasis6 2 2 8" xfId="2312"/>
    <cellStyle name="Énfasis6 2 2 9" xfId="2313"/>
    <cellStyle name="Énfasis6 2 3" xfId="2314"/>
    <cellStyle name="Énfasis6 2 3 10" xfId="2315"/>
    <cellStyle name="Énfasis6 2 3 11" xfId="2316"/>
    <cellStyle name="Énfasis6 2 3 12" xfId="2317"/>
    <cellStyle name="Énfasis6 2 3 13" xfId="2318"/>
    <cellStyle name="Énfasis6 2 3 14" xfId="2319"/>
    <cellStyle name="Énfasis6 2 3 15" xfId="2320"/>
    <cellStyle name="Énfasis6 2 3 16" xfId="2321"/>
    <cellStyle name="Énfasis6 2 3 2" xfId="2322"/>
    <cellStyle name="Énfasis6 2 3 3" xfId="2323"/>
    <cellStyle name="Énfasis6 2 3 4" xfId="2324"/>
    <cellStyle name="Énfasis6 2 3 5" xfId="2325"/>
    <cellStyle name="Énfasis6 2 3 6" xfId="2326"/>
    <cellStyle name="Énfasis6 2 3 7" xfId="2327"/>
    <cellStyle name="Énfasis6 2 3 8" xfId="2328"/>
    <cellStyle name="Énfasis6 2 3 9" xfId="2329"/>
    <cellStyle name="Énfasis6 2 4" xfId="2330"/>
    <cellStyle name="Énfasis6 2 5" xfId="2331"/>
    <cellStyle name="Énfasis6 2 6" xfId="2332"/>
    <cellStyle name="Énfasis6 2 7" xfId="2333"/>
    <cellStyle name="Énfasis6 2 8" xfId="2334"/>
    <cellStyle name="Énfasis6 2 9" xfId="2335"/>
    <cellStyle name="Énfasis6 3" xfId="2336"/>
    <cellStyle name="Énfasis6 3 10" xfId="2337"/>
    <cellStyle name="Énfasis6 3 11" xfId="2338"/>
    <cellStyle name="Énfasis6 3 12" xfId="2339"/>
    <cellStyle name="Énfasis6 3 13" xfId="2340"/>
    <cellStyle name="Énfasis6 3 14" xfId="2341"/>
    <cellStyle name="Énfasis6 3 15" xfId="2342"/>
    <cellStyle name="Énfasis6 3 16" xfId="2343"/>
    <cellStyle name="Énfasis6 3 17" xfId="2344"/>
    <cellStyle name="Énfasis6 3 18" xfId="2345"/>
    <cellStyle name="Énfasis6 3 2" xfId="2346"/>
    <cellStyle name="Énfasis6 3 3" xfId="2347"/>
    <cellStyle name="Énfasis6 3 4" xfId="2348"/>
    <cellStyle name="Énfasis6 3 5" xfId="2349"/>
    <cellStyle name="Énfasis6 3 6" xfId="2350"/>
    <cellStyle name="Énfasis6 3 7" xfId="2351"/>
    <cellStyle name="Énfasis6 3 8" xfId="2352"/>
    <cellStyle name="Énfasis6 3 9" xfId="2353"/>
    <cellStyle name="Énfasis6 4" xfId="2354"/>
    <cellStyle name="Énfasis6 4 10" xfId="2355"/>
    <cellStyle name="Énfasis6 4 11" xfId="2356"/>
    <cellStyle name="Énfasis6 4 12" xfId="2357"/>
    <cellStyle name="Énfasis6 4 13" xfId="2358"/>
    <cellStyle name="Énfasis6 4 14" xfId="2359"/>
    <cellStyle name="Énfasis6 4 15" xfId="2360"/>
    <cellStyle name="Énfasis6 4 16" xfId="2361"/>
    <cellStyle name="Énfasis6 4 2" xfId="2362"/>
    <cellStyle name="Énfasis6 4 3" xfId="2363"/>
    <cellStyle name="Énfasis6 4 4" xfId="2364"/>
    <cellStyle name="Énfasis6 4 5" xfId="2365"/>
    <cellStyle name="Énfasis6 4 6" xfId="2366"/>
    <cellStyle name="Énfasis6 4 7" xfId="2367"/>
    <cellStyle name="Énfasis6 4 8" xfId="2368"/>
    <cellStyle name="Énfasis6 4 9" xfId="2369"/>
    <cellStyle name="Énfasis6 5" xfId="2370"/>
    <cellStyle name="Énfasis6 6" xfId="2371"/>
    <cellStyle name="Énfasis6 7" xfId="2372"/>
    <cellStyle name="Entrada 10" xfId="2373"/>
    <cellStyle name="Entrada 11" xfId="2374"/>
    <cellStyle name="Entrada 12" xfId="2375"/>
    <cellStyle name="Entrada 13" xfId="2376"/>
    <cellStyle name="Entrada 14" xfId="2377"/>
    <cellStyle name="Entrada 15" xfId="2378"/>
    <cellStyle name="Entrada 16" xfId="2379"/>
    <cellStyle name="Entrada 17" xfId="2380"/>
    <cellStyle name="Entrada 18" xfId="2381"/>
    <cellStyle name="Entrada 19" xfId="2382"/>
    <cellStyle name="Entrada 2" xfId="2383"/>
    <cellStyle name="Entrada 2 10" xfId="2384"/>
    <cellStyle name="Entrada 2 11" xfId="2385"/>
    <cellStyle name="Entrada 2 12" xfId="2386"/>
    <cellStyle name="Entrada 2 13" xfId="2387"/>
    <cellStyle name="Entrada 2 14" xfId="2388"/>
    <cellStyle name="Entrada 2 15" xfId="2389"/>
    <cellStyle name="Entrada 2 16" xfId="2390"/>
    <cellStyle name="Entrada 2 17" xfId="2391"/>
    <cellStyle name="Entrada 2 18" xfId="2392"/>
    <cellStyle name="Entrada 2 2" xfId="2393"/>
    <cellStyle name="Entrada 2 2 10" xfId="2394"/>
    <cellStyle name="Entrada 2 2 11" xfId="2395"/>
    <cellStyle name="Entrada 2 2 12" xfId="2396"/>
    <cellStyle name="Entrada 2 2 13" xfId="2397"/>
    <cellStyle name="Entrada 2 2 14" xfId="2398"/>
    <cellStyle name="Entrada 2 2 15" xfId="2399"/>
    <cellStyle name="Entrada 2 2 16" xfId="2400"/>
    <cellStyle name="Entrada 2 2 2" xfId="2401"/>
    <cellStyle name="Entrada 2 2 3" xfId="2402"/>
    <cellStyle name="Entrada 2 2 4" xfId="2403"/>
    <cellStyle name="Entrada 2 2 5" xfId="2404"/>
    <cellStyle name="Entrada 2 2 6" xfId="2405"/>
    <cellStyle name="Entrada 2 2 7" xfId="2406"/>
    <cellStyle name="Entrada 2 2 8" xfId="2407"/>
    <cellStyle name="Entrada 2 2 9" xfId="2408"/>
    <cellStyle name="Entrada 2 3" xfId="2409"/>
    <cellStyle name="Entrada 2 3 10" xfId="2410"/>
    <cellStyle name="Entrada 2 3 11" xfId="2411"/>
    <cellStyle name="Entrada 2 3 12" xfId="2412"/>
    <cellStyle name="Entrada 2 3 13" xfId="2413"/>
    <cellStyle name="Entrada 2 3 14" xfId="2414"/>
    <cellStyle name="Entrada 2 3 15" xfId="2415"/>
    <cellStyle name="Entrada 2 3 16" xfId="2416"/>
    <cellStyle name="Entrada 2 3 2" xfId="2417"/>
    <cellStyle name="Entrada 2 3 3" xfId="2418"/>
    <cellStyle name="Entrada 2 3 4" xfId="2419"/>
    <cellStyle name="Entrada 2 3 5" xfId="2420"/>
    <cellStyle name="Entrada 2 3 6" xfId="2421"/>
    <cellStyle name="Entrada 2 3 7" xfId="2422"/>
    <cellStyle name="Entrada 2 3 8" xfId="2423"/>
    <cellStyle name="Entrada 2 3 9" xfId="2424"/>
    <cellStyle name="Entrada 2 4" xfId="2425"/>
    <cellStyle name="Entrada 2 5" xfId="2426"/>
    <cellStyle name="Entrada 2 6" xfId="2427"/>
    <cellStyle name="Entrada 2 7" xfId="2428"/>
    <cellStyle name="Entrada 2 8" xfId="2429"/>
    <cellStyle name="Entrada 2 9" xfId="2430"/>
    <cellStyle name="Entrada 20" xfId="2431"/>
    <cellStyle name="Entrada 21" xfId="2432"/>
    <cellStyle name="Entrada 22" xfId="2433"/>
    <cellStyle name="Entrada 3" xfId="2434"/>
    <cellStyle name="Entrada 3 10" xfId="2435"/>
    <cellStyle name="Entrada 3 11" xfId="2436"/>
    <cellStyle name="Entrada 3 12" xfId="2437"/>
    <cellStyle name="Entrada 3 13" xfId="2438"/>
    <cellStyle name="Entrada 3 14" xfId="2439"/>
    <cellStyle name="Entrada 3 15" xfId="2440"/>
    <cellStyle name="Entrada 3 16" xfId="2441"/>
    <cellStyle name="Entrada 3 17" xfId="2442"/>
    <cellStyle name="Entrada 3 18" xfId="2443"/>
    <cellStyle name="Entrada 3 2" xfId="2444"/>
    <cellStyle name="Entrada 3 3" xfId="2445"/>
    <cellStyle name="Entrada 3 4" xfId="2446"/>
    <cellStyle name="Entrada 3 5" xfId="2447"/>
    <cellStyle name="Entrada 3 6" xfId="2448"/>
    <cellStyle name="Entrada 3 7" xfId="2449"/>
    <cellStyle name="Entrada 3 8" xfId="2450"/>
    <cellStyle name="Entrada 3 9" xfId="2451"/>
    <cellStyle name="Entrada 4" xfId="2452"/>
    <cellStyle name="Entrada 4 10" xfId="2453"/>
    <cellStyle name="Entrada 4 11" xfId="2454"/>
    <cellStyle name="Entrada 4 12" xfId="2455"/>
    <cellStyle name="Entrada 4 13" xfId="2456"/>
    <cellStyle name="Entrada 4 14" xfId="2457"/>
    <cellStyle name="Entrada 4 15" xfId="2458"/>
    <cellStyle name="Entrada 4 16" xfId="2459"/>
    <cellStyle name="Entrada 4 2" xfId="2460"/>
    <cellStyle name="Entrada 4 3" xfId="2461"/>
    <cellStyle name="Entrada 4 4" xfId="2462"/>
    <cellStyle name="Entrada 4 5" xfId="2463"/>
    <cellStyle name="Entrada 4 6" xfId="2464"/>
    <cellStyle name="Entrada 4 7" xfId="2465"/>
    <cellStyle name="Entrada 4 8" xfId="2466"/>
    <cellStyle name="Entrada 4 9" xfId="2467"/>
    <cellStyle name="Entrada 5" xfId="2468"/>
    <cellStyle name="Entrada 6" xfId="2469"/>
    <cellStyle name="Entrada 7" xfId="2470"/>
    <cellStyle name="Entrada 8" xfId="2471"/>
    <cellStyle name="Entrada 9" xfId="2472"/>
    <cellStyle name="Estilo 1" xfId="2473"/>
    <cellStyle name="Euro" xfId="2474"/>
    <cellStyle name="Euro 10" xfId="2475"/>
    <cellStyle name="Euro 11" xfId="2476"/>
    <cellStyle name="Euro 12" xfId="2477"/>
    <cellStyle name="Euro 13" xfId="2478"/>
    <cellStyle name="Euro 14" xfId="2479"/>
    <cellStyle name="Euro 15" xfId="2480"/>
    <cellStyle name="Euro 16" xfId="2481"/>
    <cellStyle name="Euro 17" xfId="2482"/>
    <cellStyle name="Euro 18" xfId="2483"/>
    <cellStyle name="Euro 19" xfId="2484"/>
    <cellStyle name="Euro 2" xfId="2485"/>
    <cellStyle name="Euro 2 10" xfId="2486"/>
    <cellStyle name="Euro 2 11" xfId="2487"/>
    <cellStyle name="Euro 2 12" xfId="2488"/>
    <cellStyle name="Euro 2 13" xfId="2489"/>
    <cellStyle name="Euro 2 14" xfId="2490"/>
    <cellStyle name="Euro 2 15" xfId="2491"/>
    <cellStyle name="Euro 2 16" xfId="2492"/>
    <cellStyle name="Euro 2 17" xfId="2493"/>
    <cellStyle name="Euro 2 18" xfId="2494"/>
    <cellStyle name="Euro 2 2" xfId="2495"/>
    <cellStyle name="Euro 2 3" xfId="2496"/>
    <cellStyle name="Euro 2 4" xfId="2497"/>
    <cellStyle name="Euro 2 5" xfId="2498"/>
    <cellStyle name="Euro 2 6" xfId="2499"/>
    <cellStyle name="Euro 2 7" xfId="2500"/>
    <cellStyle name="Euro 2 8" xfId="2501"/>
    <cellStyle name="Euro 2 9" xfId="2502"/>
    <cellStyle name="Euro 20" xfId="2503"/>
    <cellStyle name="Euro 21" xfId="2504"/>
    <cellStyle name="Euro 22" xfId="2505"/>
    <cellStyle name="Euro 23" xfId="2506"/>
    <cellStyle name="Euro 24" xfId="2507"/>
    <cellStyle name="Euro 25" xfId="2508"/>
    <cellStyle name="Euro 3" xfId="2509"/>
    <cellStyle name="Euro 3 10" xfId="2510"/>
    <cellStyle name="Euro 3 11" xfId="2511"/>
    <cellStyle name="Euro 3 12" xfId="2512"/>
    <cellStyle name="Euro 3 13" xfId="2513"/>
    <cellStyle name="Euro 3 14" xfId="2514"/>
    <cellStyle name="Euro 3 15" xfId="2515"/>
    <cellStyle name="Euro 3 16" xfId="2516"/>
    <cellStyle name="Euro 3 2" xfId="2517"/>
    <cellStyle name="Euro 3 3" xfId="2518"/>
    <cellStyle name="Euro 3 4" xfId="2519"/>
    <cellStyle name="Euro 3 5" xfId="2520"/>
    <cellStyle name="Euro 3 6" xfId="2521"/>
    <cellStyle name="Euro 3 7" xfId="2522"/>
    <cellStyle name="Euro 3 8" xfId="2523"/>
    <cellStyle name="Euro 3 9" xfId="2524"/>
    <cellStyle name="Euro 4" xfId="2525"/>
    <cellStyle name="Euro 4 10" xfId="2526"/>
    <cellStyle name="Euro 4 11" xfId="2527"/>
    <cellStyle name="Euro 4 12" xfId="2528"/>
    <cellStyle name="Euro 4 13" xfId="2529"/>
    <cellStyle name="Euro 4 14" xfId="2530"/>
    <cellStyle name="Euro 4 15" xfId="2531"/>
    <cellStyle name="Euro 4 16" xfId="2532"/>
    <cellStyle name="Euro 4 2" xfId="2533"/>
    <cellStyle name="Euro 4 3" xfId="2534"/>
    <cellStyle name="Euro 4 4" xfId="2535"/>
    <cellStyle name="Euro 4 5" xfId="2536"/>
    <cellStyle name="Euro 4 6" xfId="2537"/>
    <cellStyle name="Euro 4 7" xfId="2538"/>
    <cellStyle name="Euro 4 8" xfId="2539"/>
    <cellStyle name="Euro 4 9" xfId="2540"/>
    <cellStyle name="Euro 5" xfId="2541"/>
    <cellStyle name="Euro 6" xfId="2542"/>
    <cellStyle name="Euro 7" xfId="2543"/>
    <cellStyle name="Euro 8" xfId="2544"/>
    <cellStyle name="Euro 9" xfId="2545"/>
    <cellStyle name="Euro_Presupuesto - AAHH Integración Nuevo Perú Sector 1 de Enero -SJL" xfId="2546"/>
    <cellStyle name="F2" xfId="2547"/>
    <cellStyle name="F3" xfId="2548"/>
    <cellStyle name="F3 2" xfId="2549"/>
    <cellStyle name="F3 3" xfId="2550"/>
    <cellStyle name="F3 4" xfId="2551"/>
    <cellStyle name="F4" xfId="2552"/>
    <cellStyle name="F5" xfId="2553"/>
    <cellStyle name="F6" xfId="2554"/>
    <cellStyle name="F6 2" xfId="2555"/>
    <cellStyle name="F6 3" xfId="2556"/>
    <cellStyle name="F6 4" xfId="2557"/>
    <cellStyle name="F7" xfId="2558"/>
    <cellStyle name="F8" xfId="2559"/>
    <cellStyle name="FIJO" xfId="2560"/>
    <cellStyle name="FINANCIERO" xfId="2561"/>
    <cellStyle name="Fixed" xfId="2562"/>
    <cellStyle name="Hipervínculo 2" xfId="2563"/>
    <cellStyle name="Hipervínculo 2 10" xfId="2564"/>
    <cellStyle name="Hipervínculo 2 11" xfId="2565"/>
    <cellStyle name="Hipervínculo 2 12" xfId="2566"/>
    <cellStyle name="Hipervínculo 2 13" xfId="2567"/>
    <cellStyle name="Hipervínculo 2 14" xfId="2568"/>
    <cellStyle name="Hipervínculo 2 15" xfId="2569"/>
    <cellStyle name="Hipervínculo 2 16" xfId="2570"/>
    <cellStyle name="Hipervínculo 2 2" xfId="2571"/>
    <cellStyle name="Hipervínculo 2 3" xfId="2572"/>
    <cellStyle name="Hipervínculo 2 4" xfId="2573"/>
    <cellStyle name="Hipervínculo 2 5" xfId="2574"/>
    <cellStyle name="Hipervínculo 2 6" xfId="2575"/>
    <cellStyle name="Hipervínculo 2 7" xfId="2576"/>
    <cellStyle name="Hipervínculo 2 8" xfId="2577"/>
    <cellStyle name="Hipervínculo 2 9" xfId="2578"/>
    <cellStyle name="Hipervínculo 3" xfId="2579"/>
    <cellStyle name="Incorrecto 2" xfId="2580"/>
    <cellStyle name="Incorrecto 2 10" xfId="2581"/>
    <cellStyle name="Incorrecto 2 11" xfId="2582"/>
    <cellStyle name="Incorrecto 2 12" xfId="2583"/>
    <cellStyle name="Incorrecto 2 13" xfId="2584"/>
    <cellStyle name="Incorrecto 2 14" xfId="2585"/>
    <cellStyle name="Incorrecto 2 15" xfId="2586"/>
    <cellStyle name="Incorrecto 2 16" xfId="2587"/>
    <cellStyle name="Incorrecto 2 17" xfId="2588"/>
    <cellStyle name="Incorrecto 2 18" xfId="2589"/>
    <cellStyle name="Incorrecto 2 2" xfId="2590"/>
    <cellStyle name="Incorrecto 2 2 10" xfId="2591"/>
    <cellStyle name="Incorrecto 2 2 11" xfId="2592"/>
    <cellStyle name="Incorrecto 2 2 12" xfId="2593"/>
    <cellStyle name="Incorrecto 2 2 13" xfId="2594"/>
    <cellStyle name="Incorrecto 2 2 14" xfId="2595"/>
    <cellStyle name="Incorrecto 2 2 15" xfId="2596"/>
    <cellStyle name="Incorrecto 2 2 16" xfId="2597"/>
    <cellStyle name="Incorrecto 2 2 2" xfId="2598"/>
    <cellStyle name="Incorrecto 2 2 3" xfId="2599"/>
    <cellStyle name="Incorrecto 2 2 4" xfId="2600"/>
    <cellStyle name="Incorrecto 2 2 5" xfId="2601"/>
    <cellStyle name="Incorrecto 2 2 6" xfId="2602"/>
    <cellStyle name="Incorrecto 2 2 7" xfId="2603"/>
    <cellStyle name="Incorrecto 2 2 8" xfId="2604"/>
    <cellStyle name="Incorrecto 2 2 9" xfId="2605"/>
    <cellStyle name="Incorrecto 2 3" xfId="2606"/>
    <cellStyle name="Incorrecto 2 3 10" xfId="2607"/>
    <cellStyle name="Incorrecto 2 3 11" xfId="2608"/>
    <cellStyle name="Incorrecto 2 3 12" xfId="2609"/>
    <cellStyle name="Incorrecto 2 3 13" xfId="2610"/>
    <cellStyle name="Incorrecto 2 3 14" xfId="2611"/>
    <cellStyle name="Incorrecto 2 3 15" xfId="2612"/>
    <cellStyle name="Incorrecto 2 3 16" xfId="2613"/>
    <cellStyle name="Incorrecto 2 3 2" xfId="2614"/>
    <cellStyle name="Incorrecto 2 3 3" xfId="2615"/>
    <cellStyle name="Incorrecto 2 3 4" xfId="2616"/>
    <cellStyle name="Incorrecto 2 3 5" xfId="2617"/>
    <cellStyle name="Incorrecto 2 3 6" xfId="2618"/>
    <cellStyle name="Incorrecto 2 3 7" xfId="2619"/>
    <cellStyle name="Incorrecto 2 3 8" xfId="2620"/>
    <cellStyle name="Incorrecto 2 3 9" xfId="2621"/>
    <cellStyle name="Incorrecto 2 4" xfId="2622"/>
    <cellStyle name="Incorrecto 2 5" xfId="2623"/>
    <cellStyle name="Incorrecto 2 6" xfId="2624"/>
    <cellStyle name="Incorrecto 2 7" xfId="2625"/>
    <cellStyle name="Incorrecto 2 8" xfId="2626"/>
    <cellStyle name="Incorrecto 2 9" xfId="2627"/>
    <cellStyle name="Incorrecto 3" xfId="2628"/>
    <cellStyle name="Incorrecto 3 10" xfId="2629"/>
    <cellStyle name="Incorrecto 3 11" xfId="2630"/>
    <cellStyle name="Incorrecto 3 12" xfId="2631"/>
    <cellStyle name="Incorrecto 3 13" xfId="2632"/>
    <cellStyle name="Incorrecto 3 14" xfId="2633"/>
    <cellStyle name="Incorrecto 3 15" xfId="2634"/>
    <cellStyle name="Incorrecto 3 16" xfId="2635"/>
    <cellStyle name="Incorrecto 3 17" xfId="2636"/>
    <cellStyle name="Incorrecto 3 18" xfId="2637"/>
    <cellStyle name="Incorrecto 3 2" xfId="2638"/>
    <cellStyle name="Incorrecto 3 3" xfId="2639"/>
    <cellStyle name="Incorrecto 3 4" xfId="2640"/>
    <cellStyle name="Incorrecto 3 5" xfId="2641"/>
    <cellStyle name="Incorrecto 3 6" xfId="2642"/>
    <cellStyle name="Incorrecto 3 7" xfId="2643"/>
    <cellStyle name="Incorrecto 3 8" xfId="2644"/>
    <cellStyle name="Incorrecto 3 9" xfId="2645"/>
    <cellStyle name="Incorrecto 4" xfId="2646"/>
    <cellStyle name="Incorrecto 4 10" xfId="2647"/>
    <cellStyle name="Incorrecto 4 11" xfId="2648"/>
    <cellStyle name="Incorrecto 4 12" xfId="2649"/>
    <cellStyle name="Incorrecto 4 13" xfId="2650"/>
    <cellStyle name="Incorrecto 4 14" xfId="2651"/>
    <cellStyle name="Incorrecto 4 15" xfId="2652"/>
    <cellStyle name="Incorrecto 4 16" xfId="2653"/>
    <cellStyle name="Incorrecto 4 2" xfId="2654"/>
    <cellStyle name="Incorrecto 4 3" xfId="2655"/>
    <cellStyle name="Incorrecto 4 4" xfId="2656"/>
    <cellStyle name="Incorrecto 4 5" xfId="2657"/>
    <cellStyle name="Incorrecto 4 6" xfId="2658"/>
    <cellStyle name="Incorrecto 4 7" xfId="2659"/>
    <cellStyle name="Incorrecto 4 8" xfId="2660"/>
    <cellStyle name="Incorrecto 4 9" xfId="2661"/>
    <cellStyle name="Incorrecto 5" xfId="2662"/>
    <cellStyle name="Incorrecto 6" xfId="2663"/>
    <cellStyle name="Incorrecto 7" xfId="2664"/>
    <cellStyle name="Millares [0] 2" xfId="2665"/>
    <cellStyle name="Millares 10" xfId="2666"/>
    <cellStyle name="Millares 2" xfId="2667"/>
    <cellStyle name="Millares 2 10" xfId="2668"/>
    <cellStyle name="Millares 2 11" xfId="2669"/>
    <cellStyle name="Millares 2 12" xfId="2670"/>
    <cellStyle name="Millares 2 13" xfId="2671"/>
    <cellStyle name="Millares 2 14" xfId="2672"/>
    <cellStyle name="Millares 2 15" xfId="2673"/>
    <cellStyle name="Millares 2 16" xfId="2674"/>
    <cellStyle name="Millares 2 17" xfId="2675"/>
    <cellStyle name="Millares 2 18" xfId="2676"/>
    <cellStyle name="Millares 2 2" xfId="2677"/>
    <cellStyle name="Millares 2 2 2" xfId="2678"/>
    <cellStyle name="Millares 2 2 2 2" xfId="2679"/>
    <cellStyle name="Millares 2 3" xfId="2680"/>
    <cellStyle name="Millares 2 4" xfId="2681"/>
    <cellStyle name="Millares 2 5" xfId="2682"/>
    <cellStyle name="Millares 2 6" xfId="2683"/>
    <cellStyle name="Millares 2 7" xfId="2684"/>
    <cellStyle name="Millares 2 8" xfId="2685"/>
    <cellStyle name="Millares 2 9" xfId="2686"/>
    <cellStyle name="Millares 2_Presupuesto - AAHH Integración Nuevo Perú Sector 1 de Enero -SJL" xfId="2687"/>
    <cellStyle name="Millares 3" xfId="2688"/>
    <cellStyle name="Millares 3 2" xfId="2689"/>
    <cellStyle name="Millares 4" xfId="2690"/>
    <cellStyle name="Millares 5" xfId="2691"/>
    <cellStyle name="Millares 6" xfId="2692"/>
    <cellStyle name="Millares 6 2" xfId="2693"/>
    <cellStyle name="Millares 6 3" xfId="2694"/>
    <cellStyle name="Millares 7" xfId="2695"/>
    <cellStyle name="Millares 8" xfId="2696"/>
    <cellStyle name="Moneda 2 10" xfId="2697"/>
    <cellStyle name="Moneda 2 11" xfId="2698"/>
    <cellStyle name="Moneda 2 12" xfId="2699"/>
    <cellStyle name="Moneda 2 13" xfId="2700"/>
    <cellStyle name="Moneda 2 14" xfId="2701"/>
    <cellStyle name="Moneda 2 15" xfId="2702"/>
    <cellStyle name="Moneda 2 16" xfId="2703"/>
    <cellStyle name="Moneda 2 2" xfId="2704"/>
    <cellStyle name="Moneda 2 3" xfId="2705"/>
    <cellStyle name="Moneda 2 4" xfId="2706"/>
    <cellStyle name="Moneda 2 5" xfId="2707"/>
    <cellStyle name="Moneda 2 6" xfId="2708"/>
    <cellStyle name="Moneda 2 7" xfId="2709"/>
    <cellStyle name="Moneda 2 8" xfId="2710"/>
    <cellStyle name="Moneda 2 9" xfId="2711"/>
    <cellStyle name="MONETARIO" xfId="2712"/>
    <cellStyle name="Neutral 10" xfId="2713"/>
    <cellStyle name="Neutral 11" xfId="2714"/>
    <cellStyle name="Neutral 12" xfId="2715"/>
    <cellStyle name="Neutral 13" xfId="2716"/>
    <cellStyle name="Neutral 14" xfId="2717"/>
    <cellStyle name="Neutral 15" xfId="2718"/>
    <cellStyle name="Neutral 16" xfId="2719"/>
    <cellStyle name="Neutral 17" xfId="2720"/>
    <cellStyle name="Neutral 18" xfId="2721"/>
    <cellStyle name="Neutral 19" xfId="2722"/>
    <cellStyle name="Neutral 2" xfId="2723"/>
    <cellStyle name="Neutral 2 10" xfId="2724"/>
    <cellStyle name="Neutral 2 11" xfId="2725"/>
    <cellStyle name="Neutral 2 12" xfId="2726"/>
    <cellStyle name="Neutral 2 13" xfId="2727"/>
    <cellStyle name="Neutral 2 14" xfId="2728"/>
    <cellStyle name="Neutral 2 15" xfId="2729"/>
    <cellStyle name="Neutral 2 16" xfId="2730"/>
    <cellStyle name="Neutral 2 17" xfId="2731"/>
    <cellStyle name="Neutral 2 18" xfId="2732"/>
    <cellStyle name="Neutral 2 2" xfId="2733"/>
    <cellStyle name="Neutral 2 2 10" xfId="2734"/>
    <cellStyle name="Neutral 2 2 11" xfId="2735"/>
    <cellStyle name="Neutral 2 2 12" xfId="2736"/>
    <cellStyle name="Neutral 2 2 13" xfId="2737"/>
    <cellStyle name="Neutral 2 2 14" xfId="2738"/>
    <cellStyle name="Neutral 2 2 15" xfId="2739"/>
    <cellStyle name="Neutral 2 2 16" xfId="2740"/>
    <cellStyle name="Neutral 2 2 2" xfId="2741"/>
    <cellStyle name="Neutral 2 2 3" xfId="2742"/>
    <cellStyle name="Neutral 2 2 4" xfId="2743"/>
    <cellStyle name="Neutral 2 2 5" xfId="2744"/>
    <cellStyle name="Neutral 2 2 6" xfId="2745"/>
    <cellStyle name="Neutral 2 2 7" xfId="2746"/>
    <cellStyle name="Neutral 2 2 8" xfId="2747"/>
    <cellStyle name="Neutral 2 2 9" xfId="2748"/>
    <cellStyle name="Neutral 2 3" xfId="2749"/>
    <cellStyle name="Neutral 2 3 10" xfId="2750"/>
    <cellStyle name="Neutral 2 3 11" xfId="2751"/>
    <cellStyle name="Neutral 2 3 12" xfId="2752"/>
    <cellStyle name="Neutral 2 3 13" xfId="2753"/>
    <cellStyle name="Neutral 2 3 14" xfId="2754"/>
    <cellStyle name="Neutral 2 3 15" xfId="2755"/>
    <cellStyle name="Neutral 2 3 16" xfId="2756"/>
    <cellStyle name="Neutral 2 3 2" xfId="2757"/>
    <cellStyle name="Neutral 2 3 3" xfId="2758"/>
    <cellStyle name="Neutral 2 3 4" xfId="2759"/>
    <cellStyle name="Neutral 2 3 5" xfId="2760"/>
    <cellStyle name="Neutral 2 3 6" xfId="2761"/>
    <cellStyle name="Neutral 2 3 7" xfId="2762"/>
    <cellStyle name="Neutral 2 3 8" xfId="2763"/>
    <cellStyle name="Neutral 2 3 9" xfId="2764"/>
    <cellStyle name="Neutral 2 4" xfId="2765"/>
    <cellStyle name="Neutral 2 5" xfId="2766"/>
    <cellStyle name="Neutral 2 6" xfId="2767"/>
    <cellStyle name="Neutral 2 7" xfId="2768"/>
    <cellStyle name="Neutral 2 8" xfId="2769"/>
    <cellStyle name="Neutral 2 9" xfId="2770"/>
    <cellStyle name="Neutral 20" xfId="2771"/>
    <cellStyle name="Neutral 3" xfId="2772"/>
    <cellStyle name="Neutral 3 10" xfId="2773"/>
    <cellStyle name="Neutral 3 11" xfId="2774"/>
    <cellStyle name="Neutral 3 12" xfId="2775"/>
    <cellStyle name="Neutral 3 13" xfId="2776"/>
    <cellStyle name="Neutral 3 14" xfId="2777"/>
    <cellStyle name="Neutral 3 15" xfId="2778"/>
    <cellStyle name="Neutral 3 16" xfId="2779"/>
    <cellStyle name="Neutral 3 17" xfId="2780"/>
    <cellStyle name="Neutral 3 18" xfId="2781"/>
    <cellStyle name="Neutral 3 2" xfId="2782"/>
    <cellStyle name="Neutral 3 3" xfId="2783"/>
    <cellStyle name="Neutral 3 4" xfId="2784"/>
    <cellStyle name="Neutral 3 5" xfId="2785"/>
    <cellStyle name="Neutral 3 6" xfId="2786"/>
    <cellStyle name="Neutral 3 7" xfId="2787"/>
    <cellStyle name="Neutral 3 8" xfId="2788"/>
    <cellStyle name="Neutral 3 9" xfId="2789"/>
    <cellStyle name="Neutral 4" xfId="2790"/>
    <cellStyle name="Neutral 4 10" xfId="2791"/>
    <cellStyle name="Neutral 4 11" xfId="2792"/>
    <cellStyle name="Neutral 4 12" xfId="2793"/>
    <cellStyle name="Neutral 4 13" xfId="2794"/>
    <cellStyle name="Neutral 4 14" xfId="2795"/>
    <cellStyle name="Neutral 4 15" xfId="2796"/>
    <cellStyle name="Neutral 4 16" xfId="2797"/>
    <cellStyle name="Neutral 4 2" xfId="2798"/>
    <cellStyle name="Neutral 4 3" xfId="2799"/>
    <cellStyle name="Neutral 4 4" xfId="2800"/>
    <cellStyle name="Neutral 4 5" xfId="2801"/>
    <cellStyle name="Neutral 4 6" xfId="2802"/>
    <cellStyle name="Neutral 4 7" xfId="2803"/>
    <cellStyle name="Neutral 4 8" xfId="2804"/>
    <cellStyle name="Neutral 4 9" xfId="2805"/>
    <cellStyle name="Neutral 5" xfId="2806"/>
    <cellStyle name="Neutral 6" xfId="2807"/>
    <cellStyle name="Neutral 7" xfId="2808"/>
    <cellStyle name="Neutral 8" xfId="2809"/>
    <cellStyle name="Neutral 9" xfId="2810"/>
    <cellStyle name="Normal" xfId="0" builtinId="0"/>
    <cellStyle name="Normal 11" xfId="2811"/>
    <cellStyle name="Normal 12" xfId="2812"/>
    <cellStyle name="Normal 2" xfId="2813"/>
    <cellStyle name="Normal 2 10" xfId="2814"/>
    <cellStyle name="Normal 2 11" xfId="2815"/>
    <cellStyle name="Normal 2 12" xfId="2816"/>
    <cellStyle name="Normal 2 13" xfId="2817"/>
    <cellStyle name="Normal 2 14" xfId="2818"/>
    <cellStyle name="Normal 2 2" xfId="2819"/>
    <cellStyle name="Normal 2 2 10" xfId="2820"/>
    <cellStyle name="Normal 2 2 11" xfId="2821"/>
    <cellStyle name="Normal 2 2 12" xfId="2822"/>
    <cellStyle name="Normal 2 2 13" xfId="2823"/>
    <cellStyle name="Normal 2 2 14" xfId="2824"/>
    <cellStyle name="Normal 2 2 15" xfId="2825"/>
    <cellStyle name="Normal 2 2 16" xfId="2826"/>
    <cellStyle name="Normal 2 2 17" xfId="2827"/>
    <cellStyle name="Normal 2 2 18" xfId="2828"/>
    <cellStyle name="Normal 2 2 19" xfId="2829"/>
    <cellStyle name="Normal 2 2 2" xfId="2830"/>
    <cellStyle name="Normal 2 2 2 2" xfId="2831"/>
    <cellStyle name="Normal 2 2 2 2 2" xfId="2832"/>
    <cellStyle name="Normal 2 2 2 2 2 2" xfId="2833"/>
    <cellStyle name="Normal 2 2 2 2 2 2 2" xfId="2834"/>
    <cellStyle name="Normal 2 2 2 2 2 2 3" xfId="2835"/>
    <cellStyle name="Normal 2 2 2 2 2 2 4" xfId="2836"/>
    <cellStyle name="Normal 2 2 2 2 2 2 5" xfId="2837"/>
    <cellStyle name="Normal 2 2 2 2 2 3" xfId="2838"/>
    <cellStyle name="Normal 2 2 2 2 2 4" xfId="2839"/>
    <cellStyle name="Normal 2 2 2 2 2 5" xfId="2840"/>
    <cellStyle name="Normal 2 2 2 2 2 6" xfId="2841"/>
    <cellStyle name="Normal 2 2 2 2 3" xfId="2842"/>
    <cellStyle name="Normal 2 2 2 2 4" xfId="2843"/>
    <cellStyle name="Normal 2 2 2 2 5" xfId="2844"/>
    <cellStyle name="Normal 2 2 2 2 6" xfId="2845"/>
    <cellStyle name="Normal 2 2 2 2 7" xfId="2846"/>
    <cellStyle name="Normal 2 2 2 2 8" xfId="2847"/>
    <cellStyle name="Normal 2 2 2 3" xfId="2848"/>
    <cellStyle name="Normal 2 2 2 4" xfId="2849"/>
    <cellStyle name="Normal 2 2 2 4 2" xfId="2850"/>
    <cellStyle name="Normal 2 2 2 4 3" xfId="2851"/>
    <cellStyle name="Normal 2 2 2 5" xfId="2852"/>
    <cellStyle name="Normal 2 2 2 6" xfId="2853"/>
    <cellStyle name="Normal 2 2 2 7" xfId="2854"/>
    <cellStyle name="Normal 2 2 2 8" xfId="2855"/>
    <cellStyle name="Normal 2 2 2 9" xfId="2856"/>
    <cellStyle name="Normal 2 2 2_Poblacion proyeccion 2010 (EXCEL 2003)" xfId="2857"/>
    <cellStyle name="Normal 2 2 20" xfId="2858"/>
    <cellStyle name="Normal 2 2 21" xfId="2859"/>
    <cellStyle name="Normal 2 2 22" xfId="2860"/>
    <cellStyle name="Normal 2 2 23" xfId="2861"/>
    <cellStyle name="Normal 2 2 24" xfId="2862"/>
    <cellStyle name="Normal 2 2 25" xfId="2863"/>
    <cellStyle name="Normal 2 2 26" xfId="2864"/>
    <cellStyle name="Normal 2 2 27" xfId="2865"/>
    <cellStyle name="Normal 2 2 28" xfId="2866"/>
    <cellStyle name="Normal 2 2 29" xfId="2867"/>
    <cellStyle name="Normal 2 2 3" xfId="2868"/>
    <cellStyle name="Normal 2 2 4" xfId="2869"/>
    <cellStyle name="Normal 2 2 5" xfId="2870"/>
    <cellStyle name="Normal 2 2 6" xfId="2871"/>
    <cellStyle name="Normal 2 2 6 2" xfId="2872"/>
    <cellStyle name="Normal 2 2 6 3" xfId="2873"/>
    <cellStyle name="Normal 2 2 7" xfId="2874"/>
    <cellStyle name="Normal 2 2 7 2" xfId="2875"/>
    <cellStyle name="Normal 2 2 7 3" xfId="2876"/>
    <cellStyle name="Normal 2 2 8" xfId="2877"/>
    <cellStyle name="Normal 2 2 9" xfId="2878"/>
    <cellStyle name="Normal 2 3" xfId="2879"/>
    <cellStyle name="Normal 2 3 10" xfId="2880"/>
    <cellStyle name="Normal 2 3 11" xfId="2881"/>
    <cellStyle name="Normal 2 3 12" xfId="2882"/>
    <cellStyle name="Normal 2 3 13" xfId="2883"/>
    <cellStyle name="Normal 2 3 14" xfId="2884"/>
    <cellStyle name="Normal 2 3 15" xfId="2885"/>
    <cellStyle name="Normal 2 3 16" xfId="2886"/>
    <cellStyle name="Normal 2 3 2" xfId="2887"/>
    <cellStyle name="Normal 2 3 3" xfId="2888"/>
    <cellStyle name="Normal 2 3 4" xfId="2889"/>
    <cellStyle name="Normal 2 3 5" xfId="2890"/>
    <cellStyle name="Normal 2 3 6" xfId="2891"/>
    <cellStyle name="Normal 2 3 7" xfId="2892"/>
    <cellStyle name="Normal 2 3 8" xfId="2893"/>
    <cellStyle name="Normal 2 3 9" xfId="2894"/>
    <cellStyle name="Normal 2 4" xfId="2895"/>
    <cellStyle name="Normal 2 4 10" xfId="2896"/>
    <cellStyle name="Normal 2 4 11" xfId="2897"/>
    <cellStyle name="Normal 2 4 12" xfId="2898"/>
    <cellStyle name="Normal 2 4 13" xfId="2899"/>
    <cellStyle name="Normal 2 4 14" xfId="2900"/>
    <cellStyle name="Normal 2 4 15" xfId="2901"/>
    <cellStyle name="Normal 2 4 16" xfId="2902"/>
    <cellStyle name="Normal 2 4 2" xfId="2903"/>
    <cellStyle name="Normal 2 4 3" xfId="2904"/>
    <cellStyle name="Normal 2 4 4" xfId="2905"/>
    <cellStyle name="Normal 2 4 5" xfId="2906"/>
    <cellStyle name="Normal 2 4 6" xfId="2907"/>
    <cellStyle name="Normal 2 4 7" xfId="2908"/>
    <cellStyle name="Normal 2 4 8" xfId="2909"/>
    <cellStyle name="Normal 2 4 9" xfId="2910"/>
    <cellStyle name="Normal 2 5" xfId="2911"/>
    <cellStyle name="Normal 2 5 10" xfId="2912"/>
    <cellStyle name="Normal 2 5 11" xfId="2913"/>
    <cellStyle name="Normal 2 5 12" xfId="2914"/>
    <cellStyle name="Normal 2 5 13" xfId="2915"/>
    <cellStyle name="Normal 2 5 14" xfId="2916"/>
    <cellStyle name="Normal 2 5 15" xfId="2917"/>
    <cellStyle name="Normal 2 5 16" xfId="2918"/>
    <cellStyle name="Normal 2 5 2" xfId="2919"/>
    <cellStyle name="Normal 2 5 3" xfId="2920"/>
    <cellStyle name="Normal 2 5 4" xfId="2921"/>
    <cellStyle name="Normal 2 5 5" xfId="2922"/>
    <cellStyle name="Normal 2 5 6" xfId="2923"/>
    <cellStyle name="Normal 2 5 7" xfId="2924"/>
    <cellStyle name="Normal 2 5 8" xfId="2925"/>
    <cellStyle name="Normal 2 5 9" xfId="2926"/>
    <cellStyle name="Normal 2 6" xfId="2927"/>
    <cellStyle name="Normal 2 6 2" xfId="2928"/>
    <cellStyle name="Normal 2 6 3" xfId="2929"/>
    <cellStyle name="Normal 2 7" xfId="2930"/>
    <cellStyle name="Normal 2 7 2" xfId="2931"/>
    <cellStyle name="Normal 2 7 3" xfId="2932"/>
    <cellStyle name="Normal 2 8" xfId="2933"/>
    <cellStyle name="Normal 2 9" xfId="2934"/>
    <cellStyle name="Normal 2_Establecimientos Categorizados 2009" xfId="2935"/>
    <cellStyle name="Normal 3" xfId="2936"/>
    <cellStyle name="Normal 3 10" xfId="2937"/>
    <cellStyle name="Normal 3 11" xfId="2938"/>
    <cellStyle name="Normal 3 12" xfId="2939"/>
    <cellStyle name="Normal 3 13" xfId="2940"/>
    <cellStyle name="Normal 3 14" xfId="2941"/>
    <cellStyle name="Normal 3 15" xfId="2942"/>
    <cellStyle name="Normal 3 16" xfId="2943"/>
    <cellStyle name="Normal 3 17" xfId="2944"/>
    <cellStyle name="Normal 3 18" xfId="2945"/>
    <cellStyle name="Normal 3 19" xfId="2946"/>
    <cellStyle name="Normal 3 2" xfId="2947"/>
    <cellStyle name="Normal 3 20" xfId="2948"/>
    <cellStyle name="Normal 3 3" xfId="2949"/>
    <cellStyle name="Normal 3 3 10" xfId="2950"/>
    <cellStyle name="Normal 3 3 11" xfId="2951"/>
    <cellStyle name="Normal 3 3 12" xfId="2952"/>
    <cellStyle name="Normal 3 3 13" xfId="2953"/>
    <cellStyle name="Normal 3 3 14" xfId="2954"/>
    <cellStyle name="Normal 3 3 15" xfId="2955"/>
    <cellStyle name="Normal 3 3 16" xfId="2956"/>
    <cellStyle name="Normal 3 3 2" xfId="2957"/>
    <cellStyle name="Normal 3 3 3" xfId="2958"/>
    <cellStyle name="Normal 3 3 4" xfId="2959"/>
    <cellStyle name="Normal 3 3 5" xfId="2960"/>
    <cellStyle name="Normal 3 3 6" xfId="2961"/>
    <cellStyle name="Normal 3 3 7" xfId="2962"/>
    <cellStyle name="Normal 3 3 8" xfId="2963"/>
    <cellStyle name="Normal 3 3 9" xfId="2964"/>
    <cellStyle name="Normal 3 4" xfId="2965"/>
    <cellStyle name="Normal 3 5" xfId="2966"/>
    <cellStyle name="Normal 3 6" xfId="2967"/>
    <cellStyle name="Normal 3 7" xfId="2968"/>
    <cellStyle name="Normal 3 8" xfId="2969"/>
    <cellStyle name="Normal 3 9" xfId="2970"/>
    <cellStyle name="Normal 4" xfId="2971"/>
    <cellStyle name="Normal 4 10" xfId="2972"/>
    <cellStyle name="Normal 4 11" xfId="2973"/>
    <cellStyle name="Normal 4 12" xfId="2974"/>
    <cellStyle name="Normal 4 13" xfId="2975"/>
    <cellStyle name="Normal 4 14" xfId="2976"/>
    <cellStyle name="Normal 4 15" xfId="2977"/>
    <cellStyle name="Normal 4 16" xfId="2978"/>
    <cellStyle name="Normal 4 17" xfId="2979"/>
    <cellStyle name="Normal 4 18" xfId="2980"/>
    <cellStyle name="Normal 4 19" xfId="2981"/>
    <cellStyle name="Normal 4 2" xfId="2982"/>
    <cellStyle name="Normal 4 2 2" xfId="2983"/>
    <cellStyle name="Normal 4 2 2 2" xfId="2984"/>
    <cellStyle name="Normal 4 2 2 3" xfId="2985"/>
    <cellStyle name="Normal 4 2 3" xfId="2986"/>
    <cellStyle name="Normal 4 2 4" xfId="2987"/>
    <cellStyle name="Normal 4 2 5" xfId="2988"/>
    <cellStyle name="Normal 4 20" xfId="2989"/>
    <cellStyle name="Normal 4 21" xfId="2990"/>
    <cellStyle name="Normal 4 22" xfId="2991"/>
    <cellStyle name="Normal 4 23" xfId="2992"/>
    <cellStyle name="Normal 4 24" xfId="2993"/>
    <cellStyle name="Normal 4 25" xfId="2994"/>
    <cellStyle name="Normal 4 3" xfId="2995"/>
    <cellStyle name="Normal 4 4" xfId="2996"/>
    <cellStyle name="Normal 4 5" xfId="2997"/>
    <cellStyle name="Normal 4 5 2" xfId="2998"/>
    <cellStyle name="Normal 4 5 3" xfId="2999"/>
    <cellStyle name="Normal 4 6" xfId="3000"/>
    <cellStyle name="Normal 4 6 2" xfId="3001"/>
    <cellStyle name="Normal 4 6 3" xfId="3002"/>
    <cellStyle name="Normal 4 7" xfId="3003"/>
    <cellStyle name="Normal 4 8" xfId="3004"/>
    <cellStyle name="Normal 4 9" xfId="3005"/>
    <cellStyle name="Normal 4_Poblacion proyeccion 2010 (EXCEL 2003)" xfId="3006"/>
    <cellStyle name="Normal 5" xfId="3007"/>
    <cellStyle name="Normal 5 2" xfId="3008"/>
    <cellStyle name="Normal 5 3" xfId="3009"/>
    <cellStyle name="Normal 5 4" xfId="3010"/>
    <cellStyle name="Normal 6" xfId="3011"/>
    <cellStyle name="Normal 6 10" xfId="3012"/>
    <cellStyle name="Normal 6 11" xfId="3013"/>
    <cellStyle name="Normal 6 12" xfId="3014"/>
    <cellStyle name="Normal 6 13" xfId="3015"/>
    <cellStyle name="Normal 6 14" xfId="3016"/>
    <cellStyle name="Normal 6 15" xfId="3017"/>
    <cellStyle name="Normal 6 16" xfId="3018"/>
    <cellStyle name="Normal 6 2" xfId="3019"/>
    <cellStyle name="Normal 6 3" xfId="3020"/>
    <cellStyle name="Normal 6 4" xfId="3021"/>
    <cellStyle name="Normal 6 5" xfId="3022"/>
    <cellStyle name="Normal 6 6" xfId="3023"/>
    <cellStyle name="Normal 6 7" xfId="3024"/>
    <cellStyle name="Normal 6 8" xfId="3025"/>
    <cellStyle name="Normal 6 9" xfId="3026"/>
    <cellStyle name="Normal 7" xfId="3027"/>
    <cellStyle name="Normal 7 10" xfId="3028"/>
    <cellStyle name="Normal 7 11" xfId="3029"/>
    <cellStyle name="Normal 7 12" xfId="3030"/>
    <cellStyle name="Normal 7 13" xfId="3031"/>
    <cellStyle name="Normal 7 14" xfId="3032"/>
    <cellStyle name="Normal 7 15" xfId="3033"/>
    <cellStyle name="Normal 7 16" xfId="3034"/>
    <cellStyle name="Normal 7 2" xfId="3035"/>
    <cellStyle name="Normal 7 3" xfId="3036"/>
    <cellStyle name="Normal 7 4" xfId="3037"/>
    <cellStyle name="Normal 7 5" xfId="3038"/>
    <cellStyle name="Normal 7 6" xfId="3039"/>
    <cellStyle name="Normal 7 7" xfId="3040"/>
    <cellStyle name="Normal 7 8" xfId="3041"/>
    <cellStyle name="Normal 7 9" xfId="3042"/>
    <cellStyle name="Normal 8 10" xfId="3043"/>
    <cellStyle name="Normal 8 11" xfId="3044"/>
    <cellStyle name="Normal 8 12" xfId="3045"/>
    <cellStyle name="Normal 8 13" xfId="3046"/>
    <cellStyle name="Normal 8 14" xfId="3047"/>
    <cellStyle name="Normal 8 15" xfId="3048"/>
    <cellStyle name="Normal 8 16" xfId="3049"/>
    <cellStyle name="Normal 8 17" xfId="3050"/>
    <cellStyle name="Normal 8 18" xfId="3051"/>
    <cellStyle name="Normal 8 2" xfId="3052"/>
    <cellStyle name="Normal 8 3" xfId="3053"/>
    <cellStyle name="Normal 8 4" xfId="3054"/>
    <cellStyle name="Normal 8 5" xfId="3055"/>
    <cellStyle name="Normal 8 6" xfId="3056"/>
    <cellStyle name="Normal 8 7" xfId="3057"/>
    <cellStyle name="Normal 8 8" xfId="3058"/>
    <cellStyle name="Normal 8 9" xfId="3059"/>
    <cellStyle name="Normal 9" xfId="3060"/>
    <cellStyle name="Notas 10" xfId="3061"/>
    <cellStyle name="Notas 11" xfId="3062"/>
    <cellStyle name="Notas 12" xfId="3063"/>
    <cellStyle name="Notas 13" xfId="3064"/>
    <cellStyle name="Notas 14" xfId="3065"/>
    <cellStyle name="Notas 15" xfId="3066"/>
    <cellStyle name="Notas 16" xfId="3067"/>
    <cellStyle name="Notas 17" xfId="3068"/>
    <cellStyle name="Notas 18" xfId="3069"/>
    <cellStyle name="Notas 19" xfId="3070"/>
    <cellStyle name="Notas 2" xfId="3071"/>
    <cellStyle name="Notas 2 10" xfId="3072"/>
    <cellStyle name="Notas 2 11" xfId="3073"/>
    <cellStyle name="Notas 2 12" xfId="3074"/>
    <cellStyle name="Notas 2 13" xfId="3075"/>
    <cellStyle name="Notas 2 14" xfId="3076"/>
    <cellStyle name="Notas 2 15" xfId="3077"/>
    <cellStyle name="Notas 2 16" xfId="3078"/>
    <cellStyle name="Notas 2 17" xfId="3079"/>
    <cellStyle name="Notas 2 18" xfId="3080"/>
    <cellStyle name="Notas 2 19" xfId="3081"/>
    <cellStyle name="Notas 2 2" xfId="3082"/>
    <cellStyle name="Notas 2 2 10" xfId="3083"/>
    <cellStyle name="Notas 2 2 11" xfId="3084"/>
    <cellStyle name="Notas 2 2 12" xfId="3085"/>
    <cellStyle name="Notas 2 2 13" xfId="3086"/>
    <cellStyle name="Notas 2 2 14" xfId="3087"/>
    <cellStyle name="Notas 2 2 15" xfId="3088"/>
    <cellStyle name="Notas 2 2 16" xfId="3089"/>
    <cellStyle name="Notas 2 2 2" xfId="3090"/>
    <cellStyle name="Notas 2 2 3" xfId="3091"/>
    <cellStyle name="Notas 2 2 4" xfId="3092"/>
    <cellStyle name="Notas 2 2 5" xfId="3093"/>
    <cellStyle name="Notas 2 2 6" xfId="3094"/>
    <cellStyle name="Notas 2 2 7" xfId="3095"/>
    <cellStyle name="Notas 2 2 8" xfId="3096"/>
    <cellStyle name="Notas 2 2 9" xfId="3097"/>
    <cellStyle name="Notas 2 3" xfId="3098"/>
    <cellStyle name="Notas 2 3 10" xfId="3099"/>
    <cellStyle name="Notas 2 3 11" xfId="3100"/>
    <cellStyle name="Notas 2 3 12" xfId="3101"/>
    <cellStyle name="Notas 2 3 13" xfId="3102"/>
    <cellStyle name="Notas 2 3 14" xfId="3103"/>
    <cellStyle name="Notas 2 3 15" xfId="3104"/>
    <cellStyle name="Notas 2 3 16" xfId="3105"/>
    <cellStyle name="Notas 2 3 2" xfId="3106"/>
    <cellStyle name="Notas 2 3 3" xfId="3107"/>
    <cellStyle name="Notas 2 3 4" xfId="3108"/>
    <cellStyle name="Notas 2 3 5" xfId="3109"/>
    <cellStyle name="Notas 2 3 6" xfId="3110"/>
    <cellStyle name="Notas 2 3 7" xfId="3111"/>
    <cellStyle name="Notas 2 3 8" xfId="3112"/>
    <cellStyle name="Notas 2 3 9" xfId="3113"/>
    <cellStyle name="Notas 2 4" xfId="3114"/>
    <cellStyle name="Notas 2 5" xfId="3115"/>
    <cellStyle name="Notas 2 6" xfId="3116"/>
    <cellStyle name="Notas 2 7" xfId="3117"/>
    <cellStyle name="Notas 2 8" xfId="3118"/>
    <cellStyle name="Notas 2 9" xfId="3119"/>
    <cellStyle name="Notas 20" xfId="3120"/>
    <cellStyle name="Notas 21" xfId="3121"/>
    <cellStyle name="Notas 22" xfId="3122"/>
    <cellStyle name="Notas 3" xfId="3123"/>
    <cellStyle name="Notas 3 10" xfId="3124"/>
    <cellStyle name="Notas 3 11" xfId="3125"/>
    <cellStyle name="Notas 3 12" xfId="3126"/>
    <cellStyle name="Notas 3 13" xfId="3127"/>
    <cellStyle name="Notas 3 14" xfId="3128"/>
    <cellStyle name="Notas 3 15" xfId="3129"/>
    <cellStyle name="Notas 3 16" xfId="3130"/>
    <cellStyle name="Notas 3 17" xfId="3131"/>
    <cellStyle name="Notas 3 18" xfId="3132"/>
    <cellStyle name="Notas 3 2" xfId="3133"/>
    <cellStyle name="Notas 3 3" xfId="3134"/>
    <cellStyle name="Notas 3 4" xfId="3135"/>
    <cellStyle name="Notas 3 5" xfId="3136"/>
    <cellStyle name="Notas 3 6" xfId="3137"/>
    <cellStyle name="Notas 3 7" xfId="3138"/>
    <cellStyle name="Notas 3 8" xfId="3139"/>
    <cellStyle name="Notas 3 9" xfId="3140"/>
    <cellStyle name="Notas 4" xfId="3141"/>
    <cellStyle name="Notas 4 10" xfId="3142"/>
    <cellStyle name="Notas 4 11" xfId="3143"/>
    <cellStyle name="Notas 4 12" xfId="3144"/>
    <cellStyle name="Notas 4 13" xfId="3145"/>
    <cellStyle name="Notas 4 14" xfId="3146"/>
    <cellStyle name="Notas 4 15" xfId="3147"/>
    <cellStyle name="Notas 4 16" xfId="3148"/>
    <cellStyle name="Notas 4 2" xfId="3149"/>
    <cellStyle name="Notas 4 3" xfId="3150"/>
    <cellStyle name="Notas 4 4" xfId="3151"/>
    <cellStyle name="Notas 4 5" xfId="3152"/>
    <cellStyle name="Notas 4 6" xfId="3153"/>
    <cellStyle name="Notas 4 7" xfId="3154"/>
    <cellStyle name="Notas 4 8" xfId="3155"/>
    <cellStyle name="Notas 4 9" xfId="3156"/>
    <cellStyle name="Notas 5" xfId="3157"/>
    <cellStyle name="Notas 6" xfId="3158"/>
    <cellStyle name="Notas 6 2" xfId="3159"/>
    <cellStyle name="Notas 6 3" xfId="3160"/>
    <cellStyle name="Notas 6 4" xfId="3161"/>
    <cellStyle name="Notas 6 5" xfId="3162"/>
    <cellStyle name="Notas 6 6" xfId="3163"/>
    <cellStyle name="Notas 7" xfId="3164"/>
    <cellStyle name="Notas 7 2" xfId="3165"/>
    <cellStyle name="Notas 7 3" xfId="3166"/>
    <cellStyle name="Notas 7 4" xfId="3167"/>
    <cellStyle name="Notas 7 5" xfId="3168"/>
    <cellStyle name="Notas 7 6" xfId="3169"/>
    <cellStyle name="Notas 8" xfId="3170"/>
    <cellStyle name="Notas 9" xfId="3171"/>
    <cellStyle name="PORCENTAJE" xfId="3172"/>
    <cellStyle name="Porcentual 10" xfId="3173"/>
    <cellStyle name="Porcentual 2" xfId="3174"/>
    <cellStyle name="Porcentual 2 2" xfId="3175"/>
    <cellStyle name="Porcentual 2 3" xfId="3176"/>
    <cellStyle name="Porcentual 2 4" xfId="3177"/>
    <cellStyle name="Porcentual 2 5" xfId="3178"/>
    <cellStyle name="Porcentual 2 6" xfId="3360"/>
    <cellStyle name="Porcentual 3" xfId="3179"/>
    <cellStyle name="Porcentual 3 2" xfId="3180"/>
    <cellStyle name="Porcentual 3 3" xfId="3181"/>
    <cellStyle name="Porcentual 3 4" xfId="3182"/>
    <cellStyle name="Porcentual 3 5" xfId="3183"/>
    <cellStyle name="Porcentual 4" xfId="3184"/>
    <cellStyle name="Porcentual 4 2" xfId="3185"/>
    <cellStyle name="Porcentual 5" xfId="3186"/>
    <cellStyle name="Porcentual 6" xfId="3187"/>
    <cellStyle name="Porcentual 7" xfId="3188"/>
    <cellStyle name="Porcentual 8" xfId="3189"/>
    <cellStyle name="Porcentual 9" xfId="3190"/>
    <cellStyle name="Salida 2" xfId="3191"/>
    <cellStyle name="Salida 2 10" xfId="3192"/>
    <cellStyle name="Salida 2 11" xfId="3193"/>
    <cellStyle name="Salida 2 12" xfId="3194"/>
    <cellStyle name="Salida 2 13" xfId="3195"/>
    <cellStyle name="Salida 2 14" xfId="3196"/>
    <cellStyle name="Salida 2 15" xfId="3197"/>
    <cellStyle name="Salida 2 16" xfId="3198"/>
    <cellStyle name="Salida 2 17" xfId="3199"/>
    <cellStyle name="Salida 2 18" xfId="3200"/>
    <cellStyle name="Salida 2 2" xfId="3201"/>
    <cellStyle name="Salida 2 2 10" xfId="3202"/>
    <cellStyle name="Salida 2 2 11" xfId="3203"/>
    <cellStyle name="Salida 2 2 12" xfId="3204"/>
    <cellStyle name="Salida 2 2 13" xfId="3205"/>
    <cellStyle name="Salida 2 2 14" xfId="3206"/>
    <cellStyle name="Salida 2 2 15" xfId="3207"/>
    <cellStyle name="Salida 2 2 16" xfId="3208"/>
    <cellStyle name="Salida 2 2 2" xfId="3209"/>
    <cellStyle name="Salida 2 2 3" xfId="3210"/>
    <cellStyle name="Salida 2 2 4" xfId="3211"/>
    <cellStyle name="Salida 2 2 5" xfId="3212"/>
    <cellStyle name="Salida 2 2 6" xfId="3213"/>
    <cellStyle name="Salida 2 2 7" xfId="3214"/>
    <cellStyle name="Salida 2 2 8" xfId="3215"/>
    <cellStyle name="Salida 2 2 9" xfId="3216"/>
    <cellStyle name="Salida 2 3" xfId="3217"/>
    <cellStyle name="Salida 2 3 10" xfId="3218"/>
    <cellStyle name="Salida 2 3 11" xfId="3219"/>
    <cellStyle name="Salida 2 3 12" xfId="3220"/>
    <cellStyle name="Salida 2 3 13" xfId="3221"/>
    <cellStyle name="Salida 2 3 14" xfId="3222"/>
    <cellStyle name="Salida 2 3 15" xfId="3223"/>
    <cellStyle name="Salida 2 3 16" xfId="3224"/>
    <cellStyle name="Salida 2 3 2" xfId="3225"/>
    <cellStyle name="Salida 2 3 3" xfId="3226"/>
    <cellStyle name="Salida 2 3 4" xfId="3227"/>
    <cellStyle name="Salida 2 3 5" xfId="3228"/>
    <cellStyle name="Salida 2 3 6" xfId="3229"/>
    <cellStyle name="Salida 2 3 7" xfId="3230"/>
    <cellStyle name="Salida 2 3 8" xfId="3231"/>
    <cellStyle name="Salida 2 3 9" xfId="3232"/>
    <cellStyle name="Salida 2 4" xfId="3233"/>
    <cellStyle name="Salida 2 5" xfId="3234"/>
    <cellStyle name="Salida 2 6" xfId="3235"/>
    <cellStyle name="Salida 2 7" xfId="3236"/>
    <cellStyle name="Salida 2 8" xfId="3237"/>
    <cellStyle name="Salida 2 9" xfId="3238"/>
    <cellStyle name="Salida 3" xfId="3239"/>
    <cellStyle name="Salida 3 10" xfId="3240"/>
    <cellStyle name="Salida 3 11" xfId="3241"/>
    <cellStyle name="Salida 3 12" xfId="3242"/>
    <cellStyle name="Salida 3 13" xfId="3243"/>
    <cellStyle name="Salida 3 14" xfId="3244"/>
    <cellStyle name="Salida 3 15" xfId="3245"/>
    <cellStyle name="Salida 3 16" xfId="3246"/>
    <cellStyle name="Salida 3 17" xfId="3247"/>
    <cellStyle name="Salida 3 18" xfId="3248"/>
    <cellStyle name="Salida 3 2" xfId="3249"/>
    <cellStyle name="Salida 3 3" xfId="3250"/>
    <cellStyle name="Salida 3 4" xfId="3251"/>
    <cellStyle name="Salida 3 5" xfId="3252"/>
    <cellStyle name="Salida 3 6" xfId="3253"/>
    <cellStyle name="Salida 3 7" xfId="3254"/>
    <cellStyle name="Salida 3 8" xfId="3255"/>
    <cellStyle name="Salida 3 9" xfId="3256"/>
    <cellStyle name="Salida 4" xfId="3257"/>
    <cellStyle name="Salida 4 10" xfId="3258"/>
    <cellStyle name="Salida 4 11" xfId="3259"/>
    <cellStyle name="Salida 4 12" xfId="3260"/>
    <cellStyle name="Salida 4 13" xfId="3261"/>
    <cellStyle name="Salida 4 14" xfId="3262"/>
    <cellStyle name="Salida 4 15" xfId="3263"/>
    <cellStyle name="Salida 4 16" xfId="3264"/>
    <cellStyle name="Salida 4 2" xfId="3265"/>
    <cellStyle name="Salida 4 3" xfId="3266"/>
    <cellStyle name="Salida 4 4" xfId="3267"/>
    <cellStyle name="Salida 4 5" xfId="3268"/>
    <cellStyle name="Salida 4 6" xfId="3269"/>
    <cellStyle name="Salida 4 7" xfId="3270"/>
    <cellStyle name="Salida 4 8" xfId="3271"/>
    <cellStyle name="Salida 4 9" xfId="3272"/>
    <cellStyle name="Salida 5" xfId="3273"/>
    <cellStyle name="Salida 6" xfId="3274"/>
    <cellStyle name="Salida 7" xfId="3275"/>
    <cellStyle name="Texto de advertencia 2" xfId="3276"/>
    <cellStyle name="Texto de advertencia 2 2" xfId="3277"/>
    <cellStyle name="Texto de advertencia 2 3" xfId="3278"/>
    <cellStyle name="Texto de advertencia 3" xfId="3279"/>
    <cellStyle name="Texto de advertencia 3 2" xfId="3280"/>
    <cellStyle name="Texto de advertencia 3 3" xfId="3281"/>
    <cellStyle name="Texto de advertencia 4" xfId="3282"/>
    <cellStyle name="Texto de advertencia 5" xfId="3283"/>
    <cellStyle name="Texto de advertencia 6" xfId="3284"/>
    <cellStyle name="Texto de advertencia 7" xfId="3285"/>
    <cellStyle name="Texto explicativo 2" xfId="3286"/>
    <cellStyle name="Texto explicativo 2 2" xfId="3287"/>
    <cellStyle name="Texto explicativo 2 3" xfId="3288"/>
    <cellStyle name="Texto explicativo 3" xfId="3289"/>
    <cellStyle name="Texto explicativo 3 2" xfId="3290"/>
    <cellStyle name="Texto explicativo 3 3" xfId="3291"/>
    <cellStyle name="Texto explicativo 4" xfId="3292"/>
    <cellStyle name="Texto explicativo 5" xfId="3293"/>
    <cellStyle name="Texto explicativo 6" xfId="3294"/>
    <cellStyle name="Texto explicativo 7" xfId="3295"/>
    <cellStyle name="Título 1 2" xfId="3296"/>
    <cellStyle name="Título 1 2 2" xfId="3297"/>
    <cellStyle name="Título 1 2 3" xfId="3298"/>
    <cellStyle name="Título 1 3" xfId="3299"/>
    <cellStyle name="Título 1 3 2" xfId="3300"/>
    <cellStyle name="Título 1 3 3" xfId="3301"/>
    <cellStyle name="Título 1 4" xfId="3302"/>
    <cellStyle name="Título 1 5" xfId="3303"/>
    <cellStyle name="Título 1 6" xfId="3304"/>
    <cellStyle name="Título 1 7" xfId="3305"/>
    <cellStyle name="Título 2 2" xfId="3306"/>
    <cellStyle name="Título 2 2 2" xfId="3307"/>
    <cellStyle name="Título 2 2 3" xfId="3308"/>
    <cellStyle name="Título 2 3" xfId="3309"/>
    <cellStyle name="Título 2 3 2" xfId="3310"/>
    <cellStyle name="Título 2 3 3" xfId="3311"/>
    <cellStyle name="Título 2 4" xfId="3312"/>
    <cellStyle name="Título 2 5" xfId="3313"/>
    <cellStyle name="Título 2 6" xfId="3314"/>
    <cellStyle name="Título 2 7" xfId="3315"/>
    <cellStyle name="Título 3 2" xfId="3316"/>
    <cellStyle name="Título 3 2 2" xfId="3317"/>
    <cellStyle name="Título 3 2 3" xfId="3318"/>
    <cellStyle name="Título 3 3" xfId="3319"/>
    <cellStyle name="Título 3 3 2" xfId="3320"/>
    <cellStyle name="Título 3 3 3" xfId="3321"/>
    <cellStyle name="Título 3 4" xfId="3322"/>
    <cellStyle name="Título 3 5" xfId="3323"/>
    <cellStyle name="Título 3 6" xfId="3324"/>
    <cellStyle name="Título 3 7" xfId="3325"/>
    <cellStyle name="Título 4" xfId="3326"/>
    <cellStyle name="Título 4 2" xfId="3327"/>
    <cellStyle name="Título 4 3" xfId="3328"/>
    <cellStyle name="Título 5" xfId="3329"/>
    <cellStyle name="Título 5 2" xfId="3330"/>
    <cellStyle name="Título 5 3" xfId="3331"/>
    <cellStyle name="Título 6" xfId="3332"/>
    <cellStyle name="Título 7" xfId="3333"/>
    <cellStyle name="Título 8" xfId="3334"/>
    <cellStyle name="Título 9" xfId="3335"/>
    <cellStyle name="Título de hoja" xfId="3336"/>
    <cellStyle name="Total 10" xfId="3337"/>
    <cellStyle name="Total 11" xfId="3338"/>
    <cellStyle name="Total 12" xfId="3339"/>
    <cellStyle name="Total 13" xfId="3340"/>
    <cellStyle name="Total 14" xfId="3341"/>
    <cellStyle name="Total 15" xfId="3342"/>
    <cellStyle name="Total 16" xfId="3343"/>
    <cellStyle name="Total 17" xfId="3344"/>
    <cellStyle name="Total 18" xfId="3345"/>
    <cellStyle name="Total 19" xfId="3346"/>
    <cellStyle name="Total 2" xfId="3347"/>
    <cellStyle name="Total 2 2" xfId="3348"/>
    <cellStyle name="Total 2 3" xfId="3349"/>
    <cellStyle name="Total 20" xfId="3350"/>
    <cellStyle name="Total 3" xfId="3351"/>
    <cellStyle name="Total 3 2" xfId="3352"/>
    <cellStyle name="Total 3 3" xfId="3353"/>
    <cellStyle name="Total 4" xfId="3354"/>
    <cellStyle name="Total 5" xfId="3355"/>
    <cellStyle name="Total 6" xfId="3356"/>
    <cellStyle name="Total 7" xfId="3357"/>
    <cellStyle name="Total 8" xfId="3358"/>
    <cellStyle name="Total 9" xfId="335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PE"/>
  <c:style val="37"/>
  <c:chart>
    <c:title>
      <c:tx>
        <c:rich>
          <a:bodyPr/>
          <a:lstStyle/>
          <a:p>
            <a:pPr>
              <a:defRPr sz="1600" b="1" i="0" u="none" strike="noStrike" baseline="0">
                <a:solidFill>
                  <a:srgbClr val="000000"/>
                </a:solidFill>
                <a:latin typeface="Calibri"/>
                <a:ea typeface="Calibri"/>
                <a:cs typeface="Calibri"/>
              </a:defRPr>
            </a:pPr>
            <a:r>
              <a:rPr lang="es-PE"/>
              <a:t>SENSIBILIDAD DE LA INVERSIÓN</a:t>
            </a:r>
          </a:p>
        </c:rich>
      </c:tx>
      <c:spPr>
        <a:noFill/>
        <a:ln w="25400">
          <a:noFill/>
        </a:ln>
      </c:spPr>
    </c:title>
    <c:plotArea>
      <c:layout>
        <c:manualLayout>
          <c:layoutTarget val="inner"/>
          <c:xMode val="edge"/>
          <c:yMode val="edge"/>
          <c:x val="0.13400000000000001"/>
          <c:y val="0.25333415798879555"/>
          <c:w val="0.83200000000000041"/>
          <c:h val="0.58666857639510561"/>
        </c:manualLayout>
      </c:layout>
      <c:lineChart>
        <c:grouping val="standard"/>
        <c:ser>
          <c:idx val="0"/>
          <c:order val="0"/>
          <c:tx>
            <c:strRef>
              <c:f>'Sensibilidad Alt 1'!$F$12</c:f>
              <c:strCache>
                <c:ptCount val="1"/>
                <c:pt idx="0">
                  <c:v>ALT 01</c:v>
                </c:pt>
              </c:strCache>
            </c:strRef>
          </c:tx>
          <c:cat>
            <c:numRef>
              <c:f>'Sensibilidad Alt 1'!$E$13:$E$20</c:f>
              <c:numCache>
                <c:formatCode>0%</c:formatCode>
                <c:ptCount val="8"/>
                <c:pt idx="0">
                  <c:v>0.4</c:v>
                </c:pt>
                <c:pt idx="1">
                  <c:v>0.3</c:v>
                </c:pt>
                <c:pt idx="2">
                  <c:v>0.2</c:v>
                </c:pt>
                <c:pt idx="3">
                  <c:v>0.1</c:v>
                </c:pt>
                <c:pt idx="4" formatCode="General">
                  <c:v>0</c:v>
                </c:pt>
                <c:pt idx="5">
                  <c:v>-0.1</c:v>
                </c:pt>
                <c:pt idx="6">
                  <c:v>-0.2</c:v>
                </c:pt>
                <c:pt idx="7">
                  <c:v>-0.3</c:v>
                </c:pt>
              </c:numCache>
            </c:numRef>
          </c:cat>
          <c:val>
            <c:numRef>
              <c:f>'Sensibilidad Alt 1'!$F$13:$F$20</c:f>
              <c:numCache>
                <c:formatCode>#,##0.00</c:formatCode>
                <c:ptCount val="8"/>
                <c:pt idx="0">
                  <c:v>44.696873481222042</c:v>
                </c:pt>
                <c:pt idx="1">
                  <c:v>44.304029634097496</c:v>
                </c:pt>
                <c:pt idx="2">
                  <c:v>43.91118578697295</c:v>
                </c:pt>
                <c:pt idx="3">
                  <c:v>43.518341939848405</c:v>
                </c:pt>
                <c:pt idx="4">
                  <c:v>43.125498092723866</c:v>
                </c:pt>
                <c:pt idx="5">
                  <c:v>42.732654245599328</c:v>
                </c:pt>
                <c:pt idx="6">
                  <c:v>42.339810398474782</c:v>
                </c:pt>
                <c:pt idx="7">
                  <c:v>41.946966551350236</c:v>
                </c:pt>
              </c:numCache>
            </c:numRef>
          </c:val>
        </c:ser>
        <c:marker val="1"/>
        <c:axId val="94904704"/>
        <c:axId val="94906240"/>
      </c:lineChart>
      <c:catAx>
        <c:axId val="94904704"/>
        <c:scaling>
          <c:orientation val="minMax"/>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94906240"/>
        <c:crosses val="autoZero"/>
        <c:auto val="1"/>
        <c:lblAlgn val="ctr"/>
        <c:lblOffset val="100"/>
      </c:catAx>
      <c:valAx>
        <c:axId val="94906240"/>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94904704"/>
        <c:crosses val="autoZero"/>
        <c:crossBetween val="between"/>
      </c:valAx>
    </c:plotArea>
    <c:plotVisOnly val="1"/>
    <c:dispBlanksAs val="gap"/>
  </c:chart>
  <c:spPr>
    <a:solidFill>
      <a:schemeClr val="accent3">
        <a:lumMod val="60000"/>
        <a:lumOff val="40000"/>
      </a:schemeClr>
    </a:solidFill>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000000000000455" l="0.70000000000000062" r="0.70000000000000062" t="0.750000000000004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PE"/>
  <c:style val="37"/>
  <c:chart>
    <c:title>
      <c:tx>
        <c:rich>
          <a:bodyPr/>
          <a:lstStyle/>
          <a:p>
            <a:pPr>
              <a:defRPr sz="1600" b="1" i="0" u="none" strike="noStrike" baseline="0">
                <a:solidFill>
                  <a:srgbClr val="000000"/>
                </a:solidFill>
                <a:latin typeface="Calibri"/>
                <a:ea typeface="Calibri"/>
                <a:cs typeface="Calibri"/>
              </a:defRPr>
            </a:pPr>
            <a:r>
              <a:rPr lang="es-PE"/>
              <a:t>SENSIBILIDAD DE LAS ATENCIONES</a:t>
            </a:r>
          </a:p>
        </c:rich>
      </c:tx>
      <c:layout>
        <c:manualLayout>
          <c:xMode val="edge"/>
          <c:yMode val="edge"/>
          <c:x val="0.2263576294208359"/>
          <c:y val="2.7777631474995419E-2"/>
        </c:manualLayout>
      </c:layout>
      <c:spPr>
        <a:noFill/>
        <a:ln w="25400">
          <a:noFill/>
        </a:ln>
      </c:spPr>
    </c:title>
    <c:plotArea>
      <c:layout>
        <c:manualLayout>
          <c:layoutTarget val="inner"/>
          <c:xMode val="edge"/>
          <c:yMode val="edge"/>
          <c:x val="0.13035031838057665"/>
          <c:y val="0.25418060200668896"/>
          <c:w val="0.8365766702037013"/>
          <c:h val="0.58528428093645413"/>
        </c:manualLayout>
      </c:layout>
      <c:lineChart>
        <c:grouping val="standard"/>
        <c:ser>
          <c:idx val="0"/>
          <c:order val="0"/>
          <c:tx>
            <c:strRef>
              <c:f>'Sensibilidad Alt 1'!$N$12</c:f>
              <c:strCache>
                <c:ptCount val="1"/>
              </c:strCache>
            </c:strRef>
          </c:tx>
          <c:cat>
            <c:numRef>
              <c:f>'Sensibilidad Alt 1'!$M$13:$M$20</c:f>
              <c:numCache>
                <c:formatCode>0%</c:formatCode>
                <c:ptCount val="8"/>
                <c:pt idx="0">
                  <c:v>0.2</c:v>
                </c:pt>
                <c:pt idx="1">
                  <c:v>0.15</c:v>
                </c:pt>
                <c:pt idx="2">
                  <c:v>0.1</c:v>
                </c:pt>
                <c:pt idx="3">
                  <c:v>0.05</c:v>
                </c:pt>
                <c:pt idx="4" formatCode="General">
                  <c:v>0</c:v>
                </c:pt>
                <c:pt idx="5">
                  <c:v>-0.05</c:v>
                </c:pt>
                <c:pt idx="6">
                  <c:v>-0.1</c:v>
                </c:pt>
                <c:pt idx="7">
                  <c:v>-0.15</c:v>
                </c:pt>
              </c:numCache>
            </c:numRef>
          </c:cat>
          <c:val>
            <c:numRef>
              <c:f>'Sensibilidad Alt 1'!$N$13:$N$20</c:f>
              <c:numCache>
                <c:formatCode>#,##0.00</c:formatCode>
                <c:ptCount val="8"/>
                <c:pt idx="0">
                  <c:v>42.470758347516288</c:v>
                </c:pt>
                <c:pt idx="1">
                  <c:v>42.613093074735325</c:v>
                </c:pt>
                <c:pt idx="2">
                  <c:v>42.768367322610644</c:v>
                </c:pt>
                <c:pt idx="3">
                  <c:v>42.93842959409313</c:v>
                </c:pt>
                <c:pt idx="4">
                  <c:v>43.125498092723866</c:v>
                </c:pt>
                <c:pt idx="5">
                  <c:v>43.332258012263104</c:v>
                </c:pt>
                <c:pt idx="6">
                  <c:v>43.561991256195576</c:v>
                </c:pt>
                <c:pt idx="7">
                  <c:v>43.818751940590708</c:v>
                </c:pt>
              </c:numCache>
            </c:numRef>
          </c:val>
        </c:ser>
        <c:marker val="1"/>
        <c:axId val="94921856"/>
        <c:axId val="94923392"/>
      </c:lineChart>
      <c:catAx>
        <c:axId val="94921856"/>
        <c:scaling>
          <c:orientation val="minMax"/>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94923392"/>
        <c:crosses val="autoZero"/>
        <c:auto val="1"/>
        <c:lblAlgn val="ctr"/>
        <c:lblOffset val="100"/>
      </c:catAx>
      <c:valAx>
        <c:axId val="94923392"/>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94921856"/>
        <c:crosses val="autoZero"/>
        <c:crossBetween val="between"/>
      </c:valAx>
    </c:plotArea>
    <c:plotVisOnly val="1"/>
    <c:dispBlanksAs val="gap"/>
  </c:chart>
  <c:spPr>
    <a:solidFill>
      <a:srgbClr val="9BBB59">
        <a:lumMod val="60000"/>
        <a:lumOff val="40000"/>
      </a:srgbClr>
    </a:solidFill>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PE"/>
  <c:style val="37"/>
  <c:chart>
    <c:title>
      <c:tx>
        <c:rich>
          <a:bodyPr/>
          <a:lstStyle/>
          <a:p>
            <a:pPr>
              <a:defRPr sz="1600" b="1" i="0" u="none" strike="noStrike" baseline="0">
                <a:solidFill>
                  <a:srgbClr val="000000"/>
                </a:solidFill>
                <a:latin typeface="Calibri"/>
                <a:ea typeface="Calibri"/>
                <a:cs typeface="Calibri"/>
              </a:defRPr>
            </a:pPr>
            <a:r>
              <a:rPr lang="es-PE"/>
              <a:t>SENSIBILIDAD DE LA INVERSIÓN</a:t>
            </a:r>
          </a:p>
        </c:rich>
      </c:tx>
      <c:spPr>
        <a:noFill/>
        <a:ln w="25400">
          <a:noFill/>
        </a:ln>
      </c:spPr>
    </c:title>
    <c:plotArea>
      <c:layout>
        <c:manualLayout>
          <c:layoutTarget val="inner"/>
          <c:xMode val="edge"/>
          <c:yMode val="edge"/>
          <c:x val="0.13453841643608896"/>
          <c:y val="0.25333415798879555"/>
          <c:w val="0.82931889534484682"/>
          <c:h val="0.58666857639510561"/>
        </c:manualLayout>
      </c:layout>
      <c:lineChart>
        <c:grouping val="standard"/>
        <c:ser>
          <c:idx val="0"/>
          <c:order val="0"/>
          <c:tx>
            <c:strRef>
              <c:f>'Sensibilidad Alt 2'!#REF!</c:f>
              <c:strCache>
                <c:ptCount val="1"/>
                <c:pt idx="0">
                  <c:v>#¡REF!</c:v>
                </c:pt>
              </c:strCache>
            </c:strRef>
          </c:tx>
          <c:cat>
            <c:numRef>
              <c:f>'Sensibilidad Alt 2'!$E$12:$E$19</c:f>
              <c:numCache>
                <c:formatCode>0%</c:formatCode>
                <c:ptCount val="8"/>
                <c:pt idx="0">
                  <c:v>0.4</c:v>
                </c:pt>
                <c:pt idx="1">
                  <c:v>0.3</c:v>
                </c:pt>
                <c:pt idx="2">
                  <c:v>0.2</c:v>
                </c:pt>
                <c:pt idx="3">
                  <c:v>0.1</c:v>
                </c:pt>
                <c:pt idx="4" formatCode="General">
                  <c:v>0</c:v>
                </c:pt>
                <c:pt idx="5">
                  <c:v>-0.1</c:v>
                </c:pt>
                <c:pt idx="6">
                  <c:v>-0.2</c:v>
                </c:pt>
                <c:pt idx="7">
                  <c:v>-0.3</c:v>
                </c:pt>
              </c:numCache>
            </c:numRef>
          </c:cat>
          <c:val>
            <c:numRef>
              <c:f>'Sensibilidad Alt 2'!$F$12:$F$19</c:f>
              <c:numCache>
                <c:formatCode>#,##0.00</c:formatCode>
                <c:ptCount val="8"/>
                <c:pt idx="0">
                  <c:v>45.017638044289974</c:v>
                </c:pt>
                <c:pt idx="1">
                  <c:v>44.908132902972774</c:v>
                </c:pt>
                <c:pt idx="2">
                  <c:v>44.798627761655581</c:v>
                </c:pt>
                <c:pt idx="3">
                  <c:v>44.689122620338374</c:v>
                </c:pt>
                <c:pt idx="4">
                  <c:v>44.579617479021181</c:v>
                </c:pt>
                <c:pt idx="5">
                  <c:v>44.470112337703988</c:v>
                </c:pt>
                <c:pt idx="6">
                  <c:v>44.360607196386788</c:v>
                </c:pt>
                <c:pt idx="7">
                  <c:v>44.251102055069587</c:v>
                </c:pt>
              </c:numCache>
            </c:numRef>
          </c:val>
        </c:ser>
        <c:marker val="1"/>
        <c:axId val="107305216"/>
        <c:axId val="107315200"/>
      </c:lineChart>
      <c:catAx>
        <c:axId val="107305216"/>
        <c:scaling>
          <c:orientation val="minMax"/>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107315200"/>
        <c:crosses val="autoZero"/>
        <c:auto val="1"/>
        <c:lblAlgn val="ctr"/>
        <c:lblOffset val="100"/>
      </c:catAx>
      <c:valAx>
        <c:axId val="107315200"/>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107305216"/>
        <c:crosses val="autoZero"/>
        <c:crossBetween val="between"/>
      </c:valAx>
    </c:plotArea>
    <c:plotVisOnly val="1"/>
    <c:dispBlanksAs val="gap"/>
  </c:chart>
  <c:spPr>
    <a:solidFill>
      <a:schemeClr val="accent3">
        <a:lumMod val="60000"/>
        <a:lumOff val="40000"/>
      </a:schemeClr>
    </a:solidFill>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PE"/>
  <c:style val="37"/>
  <c:chart>
    <c:title>
      <c:tx>
        <c:rich>
          <a:bodyPr/>
          <a:lstStyle/>
          <a:p>
            <a:pPr>
              <a:defRPr sz="1600" b="1" i="0" u="none" strike="noStrike" baseline="0">
                <a:solidFill>
                  <a:srgbClr val="000000"/>
                </a:solidFill>
                <a:latin typeface="Calibri"/>
                <a:ea typeface="Calibri"/>
                <a:cs typeface="Calibri"/>
              </a:defRPr>
            </a:pPr>
            <a:r>
              <a:rPr lang="es-PE"/>
              <a:t>SENSIBILIDAD DE LAS ATENCIONES</a:t>
            </a:r>
          </a:p>
        </c:rich>
      </c:tx>
      <c:layout>
        <c:manualLayout>
          <c:xMode val="edge"/>
          <c:yMode val="edge"/>
          <c:x val="0.22635765255905513"/>
          <c:y val="2.7777631474995419E-2"/>
        </c:manualLayout>
      </c:layout>
      <c:spPr>
        <a:noFill/>
        <a:ln w="25400">
          <a:noFill/>
        </a:ln>
      </c:spPr>
    </c:title>
    <c:plotArea>
      <c:layout>
        <c:manualLayout>
          <c:layoutTarget val="inner"/>
          <c:xMode val="edge"/>
          <c:yMode val="edge"/>
          <c:x val="0.130859375"/>
          <c:y val="0.25418060200668896"/>
          <c:w val="0.833984375"/>
          <c:h val="0.58528428093645413"/>
        </c:manualLayout>
      </c:layout>
      <c:lineChart>
        <c:grouping val="standard"/>
        <c:ser>
          <c:idx val="0"/>
          <c:order val="0"/>
          <c:tx>
            <c:strRef>
              <c:f>'Sensibilidad Alt 2'!#REF!</c:f>
              <c:strCache>
                <c:ptCount val="1"/>
                <c:pt idx="0">
                  <c:v>#¡REF!</c:v>
                </c:pt>
              </c:strCache>
            </c:strRef>
          </c:tx>
          <c:cat>
            <c:numRef>
              <c:f>'Sensibilidad Alt 2'!$M$12:$M$19</c:f>
              <c:numCache>
                <c:formatCode>0%</c:formatCode>
                <c:ptCount val="8"/>
                <c:pt idx="0">
                  <c:v>0.2</c:v>
                </c:pt>
                <c:pt idx="1">
                  <c:v>0.15</c:v>
                </c:pt>
                <c:pt idx="2">
                  <c:v>0.1</c:v>
                </c:pt>
                <c:pt idx="3">
                  <c:v>0.05</c:v>
                </c:pt>
                <c:pt idx="4" formatCode="General">
                  <c:v>0</c:v>
                </c:pt>
                <c:pt idx="5">
                  <c:v>-0.05</c:v>
                </c:pt>
                <c:pt idx="6">
                  <c:v>-0.1</c:v>
                </c:pt>
                <c:pt idx="7">
                  <c:v>-0.15</c:v>
                </c:pt>
              </c:numCache>
            </c:numRef>
          </c:cat>
          <c:val>
            <c:numRef>
              <c:f>'Sensibilidad Alt 2'!$N$12:$N$19</c:f>
              <c:numCache>
                <c:formatCode>#,##0.00</c:formatCode>
                <c:ptCount val="8"/>
                <c:pt idx="0">
                  <c:v>44.397108910159176</c:v>
                </c:pt>
                <c:pt idx="1">
                  <c:v>44.436784685998745</c:v>
                </c:pt>
                <c:pt idx="2">
                  <c:v>44.480067350551003</c:v>
                </c:pt>
                <c:pt idx="3">
                  <c:v>44.527472173632034</c:v>
                </c:pt>
                <c:pt idx="4">
                  <c:v>44.579617479021181</c:v>
                </c:pt>
                <c:pt idx="5">
                  <c:v>44.637251763924972</c:v>
                </c:pt>
                <c:pt idx="6">
                  <c:v>44.701289858262513</c:v>
                </c:pt>
                <c:pt idx="7">
                  <c:v>44.772861846051534</c:v>
                </c:pt>
              </c:numCache>
            </c:numRef>
          </c:val>
        </c:ser>
        <c:marker val="1"/>
        <c:axId val="107334656"/>
        <c:axId val="107344640"/>
      </c:lineChart>
      <c:catAx>
        <c:axId val="107334656"/>
        <c:scaling>
          <c:orientation val="minMax"/>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107344640"/>
        <c:crosses val="autoZero"/>
        <c:auto val="1"/>
        <c:lblAlgn val="ctr"/>
        <c:lblOffset val="100"/>
      </c:catAx>
      <c:valAx>
        <c:axId val="107344640"/>
        <c:scaling>
          <c:orientation val="minMax"/>
        </c:scaling>
        <c:axPos val="l"/>
        <c:majorGridlines/>
        <c:numFmt formatCode="#,##0.00" sourceLinked="1"/>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107334656"/>
        <c:crosses val="autoZero"/>
        <c:crossBetween val="between"/>
      </c:valAx>
    </c:plotArea>
    <c:plotVisOnly val="1"/>
    <c:dispBlanksAs val="gap"/>
  </c:chart>
  <c:spPr>
    <a:solidFill>
      <a:srgbClr val="9BBB59">
        <a:lumMod val="60000"/>
        <a:lumOff val="40000"/>
      </a:srgbClr>
    </a:solidFill>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352424</xdr:colOff>
      <xdr:row>1</xdr:row>
      <xdr:rowOff>152400</xdr:rowOff>
    </xdr:from>
    <xdr:to>
      <xdr:col>8</xdr:col>
      <xdr:colOff>457199</xdr:colOff>
      <xdr:row>5</xdr:row>
      <xdr:rowOff>152400</xdr:rowOff>
    </xdr:to>
    <xdr:sp macro="" textlink="">
      <xdr:nvSpPr>
        <xdr:cNvPr id="2" name="1 Rectángulo"/>
        <xdr:cNvSpPr/>
      </xdr:nvSpPr>
      <xdr:spPr>
        <a:xfrm>
          <a:off x="3486149" y="295275"/>
          <a:ext cx="2390775" cy="7239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r>
            <a:rPr lang="es-PE" sz="800" b="1">
              <a:latin typeface="Century Gothic" pitchFamily="34" charset="0"/>
            </a:rPr>
            <a:t>EFECTO FINAL</a:t>
          </a:r>
        </a:p>
        <a:p>
          <a:pPr algn="ctr"/>
          <a:r>
            <a:rPr lang="es-PE" sz="800">
              <a:latin typeface="Century Gothic" pitchFamily="34" charset="0"/>
            </a:rPr>
            <a:t>Incremento</a:t>
          </a:r>
          <a:r>
            <a:rPr lang="es-PE" sz="800" baseline="0">
              <a:latin typeface="Century Gothic" pitchFamily="34" charset="0"/>
            </a:rPr>
            <a:t> de la morbi-mortalidad asociado al Cáncer en la población asignada a Hospital XXX, del Distrito de YYY, Provincia de ZZZ, ZZZ</a:t>
          </a:r>
          <a:endParaRPr lang="es-PE" sz="800">
            <a:latin typeface="Century Gothic" pitchFamily="34" charset="0"/>
          </a:endParaRPr>
        </a:p>
      </xdr:txBody>
    </xdr:sp>
    <xdr:clientData/>
  </xdr:twoCellAnchor>
  <xdr:twoCellAnchor>
    <xdr:from>
      <xdr:col>3</xdr:col>
      <xdr:colOff>533400</xdr:colOff>
      <xdr:row>7</xdr:row>
      <xdr:rowOff>19051</xdr:rowOff>
    </xdr:from>
    <xdr:to>
      <xdr:col>6</xdr:col>
      <xdr:colOff>66675</xdr:colOff>
      <xdr:row>10</xdr:row>
      <xdr:rowOff>95251</xdr:rowOff>
    </xdr:to>
    <xdr:sp macro="" textlink="">
      <xdr:nvSpPr>
        <xdr:cNvPr id="3" name="2 Rectángulo"/>
        <xdr:cNvSpPr/>
      </xdr:nvSpPr>
      <xdr:spPr>
        <a:xfrm>
          <a:off x="2143125" y="1266826"/>
          <a:ext cx="1819275" cy="6477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EFECTO INDIRECTO</a:t>
          </a:r>
        </a:p>
        <a:p>
          <a:pPr algn="ctr"/>
          <a:r>
            <a:rPr lang="es-PE" sz="800">
              <a:latin typeface="Century Gothic" pitchFamily="34" charset="0"/>
            </a:rPr>
            <a:t>Incremento de enfermedades por lesiones celulares y tejidos asociados a neoplasias</a:t>
          </a:r>
        </a:p>
      </xdr:txBody>
    </xdr:sp>
    <xdr:clientData/>
  </xdr:twoCellAnchor>
  <xdr:twoCellAnchor>
    <xdr:from>
      <xdr:col>7</xdr:col>
      <xdr:colOff>657225</xdr:colOff>
      <xdr:row>7</xdr:row>
      <xdr:rowOff>19051</xdr:rowOff>
    </xdr:from>
    <xdr:to>
      <xdr:col>10</xdr:col>
      <xdr:colOff>190500</xdr:colOff>
      <xdr:row>10</xdr:row>
      <xdr:rowOff>95251</xdr:rowOff>
    </xdr:to>
    <xdr:sp macro="" textlink="">
      <xdr:nvSpPr>
        <xdr:cNvPr id="4" name="3 Rectángulo"/>
        <xdr:cNvSpPr/>
      </xdr:nvSpPr>
      <xdr:spPr>
        <a:xfrm>
          <a:off x="5314950" y="1266826"/>
          <a:ext cx="1819275" cy="6477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EFECTO INDIRECTO</a:t>
          </a:r>
        </a:p>
        <a:p>
          <a:pPr algn="ctr"/>
          <a:r>
            <a:rPr lang="es-PE" sz="800">
              <a:latin typeface="Century Gothic" pitchFamily="34" charset="0"/>
            </a:rPr>
            <a:t>Tardío</a:t>
          </a:r>
          <a:r>
            <a:rPr lang="es-PE" sz="800" baseline="0">
              <a:latin typeface="Century Gothic" pitchFamily="34" charset="0"/>
            </a:rPr>
            <a:t> diagnóstico y tratamiento de los tipos de patologías oncológicas que se presenten</a:t>
          </a:r>
          <a:endParaRPr lang="es-PE" sz="800">
            <a:latin typeface="Century Gothic" pitchFamily="34" charset="0"/>
          </a:endParaRPr>
        </a:p>
      </xdr:txBody>
    </xdr:sp>
    <xdr:clientData/>
  </xdr:twoCellAnchor>
  <xdr:twoCellAnchor>
    <xdr:from>
      <xdr:col>3</xdr:col>
      <xdr:colOff>552450</xdr:colOff>
      <xdr:row>11</xdr:row>
      <xdr:rowOff>38100</xdr:rowOff>
    </xdr:from>
    <xdr:to>
      <xdr:col>6</xdr:col>
      <xdr:colOff>85725</xdr:colOff>
      <xdr:row>14</xdr:row>
      <xdr:rowOff>142875</xdr:rowOff>
    </xdr:to>
    <xdr:sp macro="" textlink="">
      <xdr:nvSpPr>
        <xdr:cNvPr id="5" name="4 Rectángulo"/>
        <xdr:cNvSpPr/>
      </xdr:nvSpPr>
      <xdr:spPr>
        <a:xfrm>
          <a:off x="2162175" y="2047875"/>
          <a:ext cx="181927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EFECTO DIRECTO</a:t>
          </a:r>
        </a:p>
        <a:p>
          <a:pPr algn="ctr"/>
          <a:r>
            <a:rPr lang="es-PE" sz="800">
              <a:latin typeface="Century Gothic" pitchFamily="34" charset="0"/>
            </a:rPr>
            <a:t>Demanda</a:t>
          </a:r>
          <a:r>
            <a:rPr lang="es-PE" sz="800" baseline="0">
              <a:latin typeface="Century Gothic" pitchFamily="34" charset="0"/>
            </a:rPr>
            <a:t> desatendida e insatisfecha</a:t>
          </a:r>
          <a:endParaRPr lang="es-PE" sz="800">
            <a:latin typeface="Century Gothic" pitchFamily="34" charset="0"/>
          </a:endParaRPr>
        </a:p>
      </xdr:txBody>
    </xdr:sp>
    <xdr:clientData/>
  </xdr:twoCellAnchor>
  <xdr:twoCellAnchor>
    <xdr:from>
      <xdr:col>7</xdr:col>
      <xdr:colOff>676275</xdr:colOff>
      <xdr:row>11</xdr:row>
      <xdr:rowOff>28575</xdr:rowOff>
    </xdr:from>
    <xdr:to>
      <xdr:col>10</xdr:col>
      <xdr:colOff>209550</xdr:colOff>
      <xdr:row>14</xdr:row>
      <xdr:rowOff>133350</xdr:rowOff>
    </xdr:to>
    <xdr:sp macro="" textlink="">
      <xdr:nvSpPr>
        <xdr:cNvPr id="6" name="5 Rectángulo"/>
        <xdr:cNvSpPr/>
      </xdr:nvSpPr>
      <xdr:spPr>
        <a:xfrm>
          <a:off x="5334000" y="2038350"/>
          <a:ext cx="181927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EFECTO DIRECTO</a:t>
          </a:r>
        </a:p>
        <a:p>
          <a:pPr algn="ctr"/>
          <a:r>
            <a:rPr lang="es-PE" sz="800">
              <a:latin typeface="Century Gothic" pitchFamily="34" charset="0"/>
            </a:rPr>
            <a:t>Aunmento innecesario de los tiempos</a:t>
          </a:r>
          <a:r>
            <a:rPr lang="es-PE" sz="800" baseline="0">
              <a:latin typeface="Century Gothic" pitchFamily="34" charset="0"/>
            </a:rPr>
            <a:t> y costos de los procesos de atención de los pacientes</a:t>
          </a:r>
          <a:endParaRPr lang="es-PE" sz="800">
            <a:latin typeface="Century Gothic" pitchFamily="34" charset="0"/>
          </a:endParaRPr>
        </a:p>
      </xdr:txBody>
    </xdr:sp>
    <xdr:clientData/>
  </xdr:twoCellAnchor>
  <xdr:twoCellAnchor>
    <xdr:from>
      <xdr:col>5</xdr:col>
      <xdr:colOff>361949</xdr:colOff>
      <xdr:row>15</xdr:row>
      <xdr:rowOff>152400</xdr:rowOff>
    </xdr:from>
    <xdr:to>
      <xdr:col>8</xdr:col>
      <xdr:colOff>466724</xdr:colOff>
      <xdr:row>19</xdr:row>
      <xdr:rowOff>152400</xdr:rowOff>
    </xdr:to>
    <xdr:sp macro="" textlink="">
      <xdr:nvSpPr>
        <xdr:cNvPr id="7" name="6 Rectángulo"/>
        <xdr:cNvSpPr/>
      </xdr:nvSpPr>
      <xdr:spPr>
        <a:xfrm>
          <a:off x="3495674" y="2924175"/>
          <a:ext cx="2390775" cy="7620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r>
            <a:rPr lang="es-PE" sz="800" b="1">
              <a:latin typeface="Century Gothic" pitchFamily="34" charset="0"/>
            </a:rPr>
            <a:t>PROBLEMA CENTRAL</a:t>
          </a:r>
        </a:p>
        <a:p>
          <a:pPr algn="ctr"/>
          <a:r>
            <a:rPr lang="es-PE" sz="800">
              <a:latin typeface="Century Gothic" pitchFamily="34" charset="0"/>
            </a:rPr>
            <a:t>Limitado acceso a exámenes</a:t>
          </a:r>
          <a:r>
            <a:rPr lang="es-PE" sz="800" baseline="0">
              <a:latin typeface="Century Gothic" pitchFamily="34" charset="0"/>
            </a:rPr>
            <a:t> preventivos del Cáncer en el Hospital XXX, del Distrito de YYY, Provincia de ZZZ,ZZZ</a:t>
          </a:r>
          <a:endParaRPr lang="es-PE" sz="800">
            <a:latin typeface="Century Gothic" pitchFamily="34" charset="0"/>
          </a:endParaRPr>
        </a:p>
      </xdr:txBody>
    </xdr:sp>
    <xdr:clientData/>
  </xdr:twoCellAnchor>
  <xdr:twoCellAnchor>
    <xdr:from>
      <xdr:col>3</xdr:col>
      <xdr:colOff>314325</xdr:colOff>
      <xdr:row>20</xdr:row>
      <xdr:rowOff>161925</xdr:rowOff>
    </xdr:from>
    <xdr:to>
      <xdr:col>6</xdr:col>
      <xdr:colOff>171450</xdr:colOff>
      <xdr:row>24</xdr:row>
      <xdr:rowOff>76200</xdr:rowOff>
    </xdr:to>
    <xdr:sp macro="" textlink="">
      <xdr:nvSpPr>
        <xdr:cNvPr id="8" name="7 Rectángulo"/>
        <xdr:cNvSpPr/>
      </xdr:nvSpPr>
      <xdr:spPr>
        <a:xfrm>
          <a:off x="1924050" y="3886200"/>
          <a:ext cx="214312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CAUSA DIRECTA</a:t>
          </a:r>
        </a:p>
        <a:p>
          <a:pPr algn="ctr"/>
          <a:r>
            <a:rPr lang="es-PE" sz="800">
              <a:latin typeface="Century Gothic" pitchFamily="34" charset="0"/>
            </a:rPr>
            <a:t>Insuficiente</a:t>
          </a:r>
          <a:r>
            <a:rPr lang="es-PE" sz="800" baseline="0">
              <a:latin typeface="Century Gothic" pitchFamily="34" charset="0"/>
            </a:rPr>
            <a:t> capacidad operativa y funcional en los servicios de apoyo al diagnóstico</a:t>
          </a:r>
          <a:endParaRPr lang="es-PE" sz="800">
            <a:latin typeface="Century Gothic" pitchFamily="34" charset="0"/>
          </a:endParaRPr>
        </a:p>
      </xdr:txBody>
    </xdr:sp>
    <xdr:clientData/>
  </xdr:twoCellAnchor>
  <xdr:twoCellAnchor>
    <xdr:from>
      <xdr:col>7</xdr:col>
      <xdr:colOff>533400</xdr:colOff>
      <xdr:row>20</xdr:row>
      <xdr:rowOff>152400</xdr:rowOff>
    </xdr:from>
    <xdr:to>
      <xdr:col>10</xdr:col>
      <xdr:colOff>390525</xdr:colOff>
      <xdr:row>24</xdr:row>
      <xdr:rowOff>66675</xdr:rowOff>
    </xdr:to>
    <xdr:sp macro="" textlink="">
      <xdr:nvSpPr>
        <xdr:cNvPr id="9" name="8 Rectángulo"/>
        <xdr:cNvSpPr/>
      </xdr:nvSpPr>
      <xdr:spPr>
        <a:xfrm>
          <a:off x="5191125" y="3876675"/>
          <a:ext cx="214312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CAUSA DIRECTA</a:t>
          </a:r>
        </a:p>
        <a:p>
          <a:pPr algn="ctr"/>
          <a:r>
            <a:rPr lang="es-PE" sz="800">
              <a:latin typeface="Century Gothic" pitchFamily="34" charset="0"/>
            </a:rPr>
            <a:t>Existencia de barreras socio-económicas</a:t>
          </a:r>
          <a:r>
            <a:rPr lang="es-PE" sz="800" baseline="0">
              <a:latin typeface="Century Gothic" pitchFamily="34" charset="0"/>
            </a:rPr>
            <a:t> y culturales que limitan la demanda de este servicio</a:t>
          </a:r>
          <a:endParaRPr lang="es-PE" sz="800">
            <a:latin typeface="Century Gothic" pitchFamily="34" charset="0"/>
          </a:endParaRPr>
        </a:p>
      </xdr:txBody>
    </xdr:sp>
    <xdr:clientData/>
  </xdr:twoCellAnchor>
  <xdr:twoCellAnchor>
    <xdr:from>
      <xdr:col>1</xdr:col>
      <xdr:colOff>57151</xdr:colOff>
      <xdr:row>26</xdr:row>
      <xdr:rowOff>9526</xdr:rowOff>
    </xdr:from>
    <xdr:to>
      <xdr:col>3</xdr:col>
      <xdr:colOff>504826</xdr:colOff>
      <xdr:row>29</xdr:row>
      <xdr:rowOff>57150</xdr:rowOff>
    </xdr:to>
    <xdr:sp macro="" textlink="">
      <xdr:nvSpPr>
        <xdr:cNvPr id="10" name="9 Rectángulo"/>
        <xdr:cNvSpPr/>
      </xdr:nvSpPr>
      <xdr:spPr>
        <a:xfrm>
          <a:off x="819151" y="4876801"/>
          <a:ext cx="12954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CAUSA</a:t>
          </a:r>
          <a:r>
            <a:rPr lang="es-PE" sz="800" b="1" baseline="0">
              <a:latin typeface="Century Gothic" pitchFamily="34" charset="0"/>
            </a:rPr>
            <a:t> INDIRECTA 1</a:t>
          </a:r>
        </a:p>
        <a:p>
          <a:pPr algn="ctr"/>
          <a:r>
            <a:rPr lang="es-PE" sz="800" baseline="0">
              <a:latin typeface="Century Gothic" pitchFamily="34" charset="0"/>
            </a:rPr>
            <a:t>Insuficiente infraestructura para la prestación del servicio</a:t>
          </a:r>
          <a:endParaRPr lang="es-PE" sz="800">
            <a:latin typeface="Century Gothic" pitchFamily="34" charset="0"/>
          </a:endParaRPr>
        </a:p>
      </xdr:txBody>
    </xdr:sp>
    <xdr:clientData/>
  </xdr:twoCellAnchor>
  <xdr:twoCellAnchor>
    <xdr:from>
      <xdr:col>3</xdr:col>
      <xdr:colOff>542925</xdr:colOff>
      <xdr:row>26</xdr:row>
      <xdr:rowOff>1</xdr:rowOff>
    </xdr:from>
    <xdr:to>
      <xdr:col>5</xdr:col>
      <xdr:colOff>323849</xdr:colOff>
      <xdr:row>29</xdr:row>
      <xdr:rowOff>47625</xdr:rowOff>
    </xdr:to>
    <xdr:sp macro="" textlink="">
      <xdr:nvSpPr>
        <xdr:cNvPr id="11" name="10 Rectángulo"/>
        <xdr:cNvSpPr/>
      </xdr:nvSpPr>
      <xdr:spPr>
        <a:xfrm>
          <a:off x="2152650" y="4867276"/>
          <a:ext cx="1304924"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CAUSA</a:t>
          </a:r>
          <a:r>
            <a:rPr lang="es-PE" sz="800" b="1" baseline="0">
              <a:latin typeface="Century Gothic" pitchFamily="34" charset="0"/>
            </a:rPr>
            <a:t> INDIRECTA 2</a:t>
          </a:r>
        </a:p>
        <a:p>
          <a:pPr algn="ctr"/>
          <a:r>
            <a:rPr lang="es-PE" sz="800" baseline="0">
              <a:latin typeface="Century Gothic" pitchFamily="34" charset="0"/>
            </a:rPr>
            <a:t>Insuficiente recursos humanos para la atención del servicio</a:t>
          </a:r>
          <a:endParaRPr lang="es-PE" sz="800">
            <a:latin typeface="Century Gothic" pitchFamily="34" charset="0"/>
          </a:endParaRPr>
        </a:p>
      </xdr:txBody>
    </xdr:sp>
    <xdr:clientData/>
  </xdr:twoCellAnchor>
  <xdr:twoCellAnchor>
    <xdr:from>
      <xdr:col>5</xdr:col>
      <xdr:colOff>390525</xdr:colOff>
      <xdr:row>26</xdr:row>
      <xdr:rowOff>9526</xdr:rowOff>
    </xdr:from>
    <xdr:to>
      <xdr:col>7</xdr:col>
      <xdr:colOff>238125</xdr:colOff>
      <xdr:row>29</xdr:row>
      <xdr:rowOff>57150</xdr:rowOff>
    </xdr:to>
    <xdr:sp macro="" textlink="">
      <xdr:nvSpPr>
        <xdr:cNvPr id="12" name="11 Rectángulo"/>
        <xdr:cNvSpPr/>
      </xdr:nvSpPr>
      <xdr:spPr>
        <a:xfrm>
          <a:off x="3524250" y="4876801"/>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CAUSA</a:t>
          </a:r>
          <a:r>
            <a:rPr lang="es-PE" sz="800" b="1" baseline="0">
              <a:latin typeface="Century Gothic" pitchFamily="34" charset="0"/>
            </a:rPr>
            <a:t> INDIRECTA 3</a:t>
          </a:r>
        </a:p>
        <a:p>
          <a:pPr algn="ctr"/>
          <a:r>
            <a:rPr lang="es-PE" sz="800" baseline="0">
              <a:latin typeface="Century Gothic" pitchFamily="34" charset="0"/>
            </a:rPr>
            <a:t>Insuficiente equipamiento adecuado</a:t>
          </a:r>
          <a:endParaRPr lang="es-PE" sz="800">
            <a:latin typeface="Century Gothic" pitchFamily="34" charset="0"/>
          </a:endParaRPr>
        </a:p>
      </xdr:txBody>
    </xdr:sp>
    <xdr:clientData/>
  </xdr:twoCellAnchor>
  <xdr:twoCellAnchor>
    <xdr:from>
      <xdr:col>7</xdr:col>
      <xdr:colOff>304800</xdr:colOff>
      <xdr:row>26</xdr:row>
      <xdr:rowOff>9526</xdr:rowOff>
    </xdr:from>
    <xdr:to>
      <xdr:col>9</xdr:col>
      <xdr:colOff>152400</xdr:colOff>
      <xdr:row>29</xdr:row>
      <xdr:rowOff>57150</xdr:rowOff>
    </xdr:to>
    <xdr:sp macro="" textlink="">
      <xdr:nvSpPr>
        <xdr:cNvPr id="13" name="12 Rectángulo"/>
        <xdr:cNvSpPr/>
      </xdr:nvSpPr>
      <xdr:spPr>
        <a:xfrm>
          <a:off x="4962525" y="4876801"/>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CAUSA</a:t>
          </a:r>
          <a:r>
            <a:rPr lang="es-PE" sz="800" b="1" baseline="0">
              <a:latin typeface="Century Gothic" pitchFamily="34" charset="0"/>
            </a:rPr>
            <a:t> INDIRECTA 4</a:t>
          </a:r>
        </a:p>
        <a:p>
          <a:pPr algn="ctr"/>
          <a:r>
            <a:rPr lang="es-PE" sz="800" b="0" baseline="0">
              <a:latin typeface="Century Gothic" pitchFamily="34" charset="0"/>
            </a:rPr>
            <a:t>Limitadas acciones y técnicas de mantenimniento</a:t>
          </a:r>
        </a:p>
      </xdr:txBody>
    </xdr:sp>
    <xdr:clientData/>
  </xdr:twoCellAnchor>
  <xdr:twoCellAnchor>
    <xdr:from>
      <xdr:col>9</xdr:col>
      <xdr:colOff>209550</xdr:colOff>
      <xdr:row>26</xdr:row>
      <xdr:rowOff>9526</xdr:rowOff>
    </xdr:from>
    <xdr:to>
      <xdr:col>11</xdr:col>
      <xdr:colOff>333376</xdr:colOff>
      <xdr:row>29</xdr:row>
      <xdr:rowOff>57150</xdr:rowOff>
    </xdr:to>
    <xdr:sp macro="" textlink="">
      <xdr:nvSpPr>
        <xdr:cNvPr id="14" name="13 Rectángulo"/>
        <xdr:cNvSpPr/>
      </xdr:nvSpPr>
      <xdr:spPr>
        <a:xfrm>
          <a:off x="6391275" y="4876801"/>
          <a:ext cx="1647826"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CAUSA</a:t>
          </a:r>
          <a:r>
            <a:rPr lang="es-PE" sz="800" b="1" baseline="0">
              <a:latin typeface="Century Gothic" pitchFamily="34" charset="0"/>
            </a:rPr>
            <a:t> INDIRECTA 5</a:t>
          </a:r>
        </a:p>
        <a:p>
          <a:pPr algn="ctr"/>
          <a:r>
            <a:rPr lang="es-PE" sz="800" baseline="0">
              <a:latin typeface="Century Gothic" pitchFamily="34" charset="0"/>
            </a:rPr>
            <a:t>Falta de sensibilización a la población en temas de prevención y control de Cáncer</a:t>
          </a:r>
          <a:endParaRPr lang="es-PE" sz="800">
            <a:latin typeface="Century Gothic" pitchFamily="34" charset="0"/>
          </a:endParaRPr>
        </a:p>
      </xdr:txBody>
    </xdr:sp>
    <xdr:clientData/>
  </xdr:twoCellAnchor>
  <xdr:twoCellAnchor>
    <xdr:from>
      <xdr:col>4</xdr:col>
      <xdr:colOff>695325</xdr:colOff>
      <xdr:row>6</xdr:row>
      <xdr:rowOff>95250</xdr:rowOff>
    </xdr:from>
    <xdr:to>
      <xdr:col>9</xdr:col>
      <xdr:colOff>123825</xdr:colOff>
      <xdr:row>6</xdr:row>
      <xdr:rowOff>95251</xdr:rowOff>
    </xdr:to>
    <xdr:cxnSp macro="">
      <xdr:nvCxnSpPr>
        <xdr:cNvPr id="15" name="14 Conector recto"/>
        <xdr:cNvCxnSpPr/>
      </xdr:nvCxnSpPr>
      <xdr:spPr>
        <a:xfrm flipV="1">
          <a:off x="3067050" y="1152525"/>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23812</xdr:colOff>
      <xdr:row>5</xdr:row>
      <xdr:rowOff>152400</xdr:rowOff>
    </xdr:from>
    <xdr:to>
      <xdr:col>7</xdr:col>
      <xdr:colOff>23812</xdr:colOff>
      <xdr:row>5</xdr:row>
      <xdr:rowOff>152400</xdr:rowOff>
    </xdr:to>
    <xdr:cxnSp macro="">
      <xdr:nvCxnSpPr>
        <xdr:cNvPr id="16" name="15 Conector recto"/>
        <xdr:cNvCxnSpPr>
          <a:stCxn id="2" idx="2"/>
          <a:endCxn id="2" idx="2"/>
        </xdr:cNvCxnSpPr>
      </xdr:nvCxnSpPr>
      <xdr:spPr>
        <a:xfrm>
          <a:off x="4681537" y="101917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104775</xdr:colOff>
      <xdr:row>24</xdr:row>
      <xdr:rowOff>171450</xdr:rowOff>
    </xdr:from>
    <xdr:to>
      <xdr:col>11</xdr:col>
      <xdr:colOff>342900</xdr:colOff>
      <xdr:row>26</xdr:row>
      <xdr:rowOff>9525</xdr:rowOff>
    </xdr:to>
    <xdr:cxnSp macro="">
      <xdr:nvCxnSpPr>
        <xdr:cNvPr id="17" name="16 Conector angular"/>
        <xdr:cNvCxnSpPr/>
      </xdr:nvCxnSpPr>
      <xdr:spPr>
        <a:xfrm>
          <a:off x="6286500" y="4657725"/>
          <a:ext cx="1762125" cy="219075"/>
        </a:xfrm>
        <a:prstGeom prst="bentConnector3">
          <a:avLst>
            <a:gd name="adj1" fmla="val 50000"/>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28575</xdr:colOff>
      <xdr:row>5</xdr:row>
      <xdr:rowOff>161925</xdr:rowOff>
    </xdr:from>
    <xdr:to>
      <xdr:col>7</xdr:col>
      <xdr:colOff>28576</xdr:colOff>
      <xdr:row>6</xdr:row>
      <xdr:rowOff>95250</xdr:rowOff>
    </xdr:to>
    <xdr:cxnSp macro="">
      <xdr:nvCxnSpPr>
        <xdr:cNvPr id="18" name="17 Conector recto"/>
        <xdr:cNvCxnSpPr/>
      </xdr:nvCxnSpPr>
      <xdr:spPr>
        <a:xfrm>
          <a:off x="4686300" y="102870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114300</xdr:colOff>
      <xdr:row>6</xdr:row>
      <xdr:rowOff>95250</xdr:rowOff>
    </xdr:from>
    <xdr:to>
      <xdr:col>9</xdr:col>
      <xdr:colOff>114301</xdr:colOff>
      <xdr:row>7</xdr:row>
      <xdr:rowOff>28575</xdr:rowOff>
    </xdr:to>
    <xdr:cxnSp macro="">
      <xdr:nvCxnSpPr>
        <xdr:cNvPr id="19" name="18 Conector recto"/>
        <xdr:cNvCxnSpPr/>
      </xdr:nvCxnSpPr>
      <xdr:spPr>
        <a:xfrm>
          <a:off x="6296025" y="11525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704850</xdr:colOff>
      <xdr:row>6</xdr:row>
      <xdr:rowOff>95250</xdr:rowOff>
    </xdr:from>
    <xdr:to>
      <xdr:col>4</xdr:col>
      <xdr:colOff>704851</xdr:colOff>
      <xdr:row>7</xdr:row>
      <xdr:rowOff>28575</xdr:rowOff>
    </xdr:to>
    <xdr:cxnSp macro="">
      <xdr:nvCxnSpPr>
        <xdr:cNvPr id="20" name="19 Conector recto"/>
        <xdr:cNvCxnSpPr/>
      </xdr:nvCxnSpPr>
      <xdr:spPr>
        <a:xfrm>
          <a:off x="3076575" y="11525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695325</xdr:colOff>
      <xdr:row>10</xdr:row>
      <xdr:rowOff>95250</xdr:rowOff>
    </xdr:from>
    <xdr:to>
      <xdr:col>4</xdr:col>
      <xdr:colOff>695326</xdr:colOff>
      <xdr:row>11</xdr:row>
      <xdr:rowOff>28575</xdr:rowOff>
    </xdr:to>
    <xdr:cxnSp macro="">
      <xdr:nvCxnSpPr>
        <xdr:cNvPr id="21" name="20 Conector recto"/>
        <xdr:cNvCxnSpPr/>
      </xdr:nvCxnSpPr>
      <xdr:spPr>
        <a:xfrm>
          <a:off x="3067050" y="19145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85725</xdr:colOff>
      <xdr:row>10</xdr:row>
      <xdr:rowOff>95250</xdr:rowOff>
    </xdr:from>
    <xdr:to>
      <xdr:col>9</xdr:col>
      <xdr:colOff>85726</xdr:colOff>
      <xdr:row>11</xdr:row>
      <xdr:rowOff>28575</xdr:rowOff>
    </xdr:to>
    <xdr:cxnSp macro="">
      <xdr:nvCxnSpPr>
        <xdr:cNvPr id="22" name="21 Conector recto"/>
        <xdr:cNvCxnSpPr/>
      </xdr:nvCxnSpPr>
      <xdr:spPr>
        <a:xfrm>
          <a:off x="6267450" y="19145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685800</xdr:colOff>
      <xdr:row>15</xdr:row>
      <xdr:rowOff>57150</xdr:rowOff>
    </xdr:from>
    <xdr:to>
      <xdr:col>9</xdr:col>
      <xdr:colOff>114300</xdr:colOff>
      <xdr:row>15</xdr:row>
      <xdr:rowOff>57151</xdr:rowOff>
    </xdr:to>
    <xdr:cxnSp macro="">
      <xdr:nvCxnSpPr>
        <xdr:cNvPr id="23" name="22 Conector recto"/>
        <xdr:cNvCxnSpPr/>
      </xdr:nvCxnSpPr>
      <xdr:spPr>
        <a:xfrm flipV="1">
          <a:off x="3057525" y="2828925"/>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695325</xdr:colOff>
      <xdr:row>14</xdr:row>
      <xdr:rowOff>133350</xdr:rowOff>
    </xdr:from>
    <xdr:to>
      <xdr:col>4</xdr:col>
      <xdr:colOff>695325</xdr:colOff>
      <xdr:row>15</xdr:row>
      <xdr:rowOff>66675</xdr:rowOff>
    </xdr:to>
    <xdr:cxnSp macro="">
      <xdr:nvCxnSpPr>
        <xdr:cNvPr id="24" name="23 Conector recto"/>
        <xdr:cNvCxnSpPr/>
      </xdr:nvCxnSpPr>
      <xdr:spPr>
        <a:xfrm>
          <a:off x="3067050" y="271462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104775</xdr:colOff>
      <xdr:row>14</xdr:row>
      <xdr:rowOff>133350</xdr:rowOff>
    </xdr:from>
    <xdr:to>
      <xdr:col>9</xdr:col>
      <xdr:colOff>104775</xdr:colOff>
      <xdr:row>15</xdr:row>
      <xdr:rowOff>66675</xdr:rowOff>
    </xdr:to>
    <xdr:cxnSp macro="">
      <xdr:nvCxnSpPr>
        <xdr:cNvPr id="25" name="24 Conector recto"/>
        <xdr:cNvCxnSpPr/>
      </xdr:nvCxnSpPr>
      <xdr:spPr>
        <a:xfrm>
          <a:off x="6286500" y="271462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38100</xdr:colOff>
      <xdr:row>15</xdr:row>
      <xdr:rowOff>38100</xdr:rowOff>
    </xdr:from>
    <xdr:to>
      <xdr:col>7</xdr:col>
      <xdr:colOff>38100</xdr:colOff>
      <xdr:row>15</xdr:row>
      <xdr:rowOff>161925</xdr:rowOff>
    </xdr:to>
    <xdr:cxnSp macro="">
      <xdr:nvCxnSpPr>
        <xdr:cNvPr id="26" name="25 Conector recto"/>
        <xdr:cNvCxnSpPr/>
      </xdr:nvCxnSpPr>
      <xdr:spPr>
        <a:xfrm>
          <a:off x="4695825" y="280987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609600</xdr:colOff>
      <xdr:row>20</xdr:row>
      <xdr:rowOff>47625</xdr:rowOff>
    </xdr:from>
    <xdr:to>
      <xdr:col>9</xdr:col>
      <xdr:colOff>38100</xdr:colOff>
      <xdr:row>20</xdr:row>
      <xdr:rowOff>47626</xdr:rowOff>
    </xdr:to>
    <xdr:cxnSp macro="">
      <xdr:nvCxnSpPr>
        <xdr:cNvPr id="27" name="26 Conector recto"/>
        <xdr:cNvCxnSpPr/>
      </xdr:nvCxnSpPr>
      <xdr:spPr>
        <a:xfrm flipV="1">
          <a:off x="2981325" y="3771900"/>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47625</xdr:colOff>
      <xdr:row>20</xdr:row>
      <xdr:rowOff>38100</xdr:rowOff>
    </xdr:from>
    <xdr:to>
      <xdr:col>9</xdr:col>
      <xdr:colOff>47625</xdr:colOff>
      <xdr:row>20</xdr:row>
      <xdr:rowOff>161925</xdr:rowOff>
    </xdr:to>
    <xdr:cxnSp macro="">
      <xdr:nvCxnSpPr>
        <xdr:cNvPr id="28" name="27 Conector recto"/>
        <xdr:cNvCxnSpPr/>
      </xdr:nvCxnSpPr>
      <xdr:spPr>
        <a:xfrm>
          <a:off x="6229350" y="376237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609600</xdr:colOff>
      <xdr:row>20</xdr:row>
      <xdr:rowOff>38100</xdr:rowOff>
    </xdr:from>
    <xdr:to>
      <xdr:col>4</xdr:col>
      <xdr:colOff>609600</xdr:colOff>
      <xdr:row>20</xdr:row>
      <xdr:rowOff>161925</xdr:rowOff>
    </xdr:to>
    <xdr:cxnSp macro="">
      <xdr:nvCxnSpPr>
        <xdr:cNvPr id="29" name="28 Conector recto"/>
        <xdr:cNvCxnSpPr/>
      </xdr:nvCxnSpPr>
      <xdr:spPr>
        <a:xfrm>
          <a:off x="2981325" y="376237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95250</xdr:colOff>
      <xdr:row>24</xdr:row>
      <xdr:rowOff>57150</xdr:rowOff>
    </xdr:from>
    <xdr:to>
      <xdr:col>9</xdr:col>
      <xdr:colOff>95250</xdr:colOff>
      <xdr:row>24</xdr:row>
      <xdr:rowOff>180975</xdr:rowOff>
    </xdr:to>
    <xdr:cxnSp macro="">
      <xdr:nvCxnSpPr>
        <xdr:cNvPr id="30" name="29 Conector recto"/>
        <xdr:cNvCxnSpPr/>
      </xdr:nvCxnSpPr>
      <xdr:spPr>
        <a:xfrm>
          <a:off x="6276975" y="4543425"/>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561975</xdr:colOff>
      <xdr:row>25</xdr:row>
      <xdr:rowOff>66675</xdr:rowOff>
    </xdr:from>
    <xdr:to>
      <xdr:col>8</xdr:col>
      <xdr:colOff>76200</xdr:colOff>
      <xdr:row>25</xdr:row>
      <xdr:rowOff>66677</xdr:rowOff>
    </xdr:to>
    <xdr:cxnSp macro="">
      <xdr:nvCxnSpPr>
        <xdr:cNvPr id="31" name="30 Conector recto"/>
        <xdr:cNvCxnSpPr/>
      </xdr:nvCxnSpPr>
      <xdr:spPr>
        <a:xfrm flipV="1">
          <a:off x="1409700" y="4743450"/>
          <a:ext cx="4086225" cy="2"/>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85725</xdr:colOff>
      <xdr:row>25</xdr:row>
      <xdr:rowOff>66675</xdr:rowOff>
    </xdr:from>
    <xdr:to>
      <xdr:col>8</xdr:col>
      <xdr:colOff>85726</xdr:colOff>
      <xdr:row>26</xdr:row>
      <xdr:rowOff>0</xdr:rowOff>
    </xdr:to>
    <xdr:cxnSp macro="">
      <xdr:nvCxnSpPr>
        <xdr:cNvPr id="32" name="31 Conector recto"/>
        <xdr:cNvCxnSpPr/>
      </xdr:nvCxnSpPr>
      <xdr:spPr>
        <a:xfrm>
          <a:off x="5505450" y="474345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257175</xdr:colOff>
      <xdr:row>25</xdr:row>
      <xdr:rowOff>76200</xdr:rowOff>
    </xdr:from>
    <xdr:to>
      <xdr:col>6</xdr:col>
      <xdr:colOff>257176</xdr:colOff>
      <xdr:row>26</xdr:row>
      <xdr:rowOff>9525</xdr:rowOff>
    </xdr:to>
    <xdr:cxnSp macro="">
      <xdr:nvCxnSpPr>
        <xdr:cNvPr id="33" name="32 Conector recto"/>
        <xdr:cNvCxnSpPr/>
      </xdr:nvCxnSpPr>
      <xdr:spPr>
        <a:xfrm>
          <a:off x="4152900" y="475297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333375</xdr:colOff>
      <xdr:row>25</xdr:row>
      <xdr:rowOff>66675</xdr:rowOff>
    </xdr:from>
    <xdr:to>
      <xdr:col>4</xdr:col>
      <xdr:colOff>333376</xdr:colOff>
      <xdr:row>26</xdr:row>
      <xdr:rowOff>0</xdr:rowOff>
    </xdr:to>
    <xdr:cxnSp macro="">
      <xdr:nvCxnSpPr>
        <xdr:cNvPr id="34" name="33 Conector recto"/>
        <xdr:cNvCxnSpPr/>
      </xdr:nvCxnSpPr>
      <xdr:spPr>
        <a:xfrm>
          <a:off x="2705100" y="474345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561975</xdr:colOff>
      <xdr:row>25</xdr:row>
      <xdr:rowOff>66675</xdr:rowOff>
    </xdr:from>
    <xdr:to>
      <xdr:col>2</xdr:col>
      <xdr:colOff>561976</xdr:colOff>
      <xdr:row>26</xdr:row>
      <xdr:rowOff>0</xdr:rowOff>
    </xdr:to>
    <xdr:cxnSp macro="">
      <xdr:nvCxnSpPr>
        <xdr:cNvPr id="35" name="34 Conector recto"/>
        <xdr:cNvCxnSpPr/>
      </xdr:nvCxnSpPr>
      <xdr:spPr>
        <a:xfrm>
          <a:off x="1409700" y="474345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600075</xdr:colOff>
      <xdr:row>24</xdr:row>
      <xdr:rowOff>76200</xdr:rowOff>
    </xdr:from>
    <xdr:to>
      <xdr:col>4</xdr:col>
      <xdr:colOff>600075</xdr:colOff>
      <xdr:row>25</xdr:row>
      <xdr:rowOff>76200</xdr:rowOff>
    </xdr:to>
    <xdr:cxnSp macro="">
      <xdr:nvCxnSpPr>
        <xdr:cNvPr id="36" name="35 Conector recto"/>
        <xdr:cNvCxnSpPr/>
      </xdr:nvCxnSpPr>
      <xdr:spPr>
        <a:xfrm>
          <a:off x="2971800" y="4562475"/>
          <a:ext cx="0" cy="1905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18</xdr:col>
      <xdr:colOff>561975</xdr:colOff>
      <xdr:row>77</xdr:row>
      <xdr:rowOff>114300</xdr:rowOff>
    </xdr:from>
    <xdr:to>
      <xdr:col>21</xdr:col>
      <xdr:colOff>123825</xdr:colOff>
      <xdr:row>82</xdr:row>
      <xdr:rowOff>104775</xdr:rowOff>
    </xdr:to>
    <xdr:pic>
      <xdr:nvPicPr>
        <xdr:cNvPr id="132306" name="Picture 2"/>
        <xdr:cNvPicPr>
          <a:picLocks noChangeAspect="1" noChangeArrowheads="1"/>
        </xdr:cNvPicPr>
      </xdr:nvPicPr>
      <xdr:blipFill>
        <a:blip xmlns:r="http://schemas.openxmlformats.org/officeDocument/2006/relationships" r:embed="rId1" cstate="print"/>
        <a:srcRect l="51955" t="77507" r="28075" b="6561"/>
        <a:stretch>
          <a:fillRect/>
        </a:stretch>
      </xdr:blipFill>
      <xdr:spPr bwMode="auto">
        <a:xfrm>
          <a:off x="12753975" y="14630400"/>
          <a:ext cx="1847850" cy="942975"/>
        </a:xfrm>
        <a:prstGeom prst="rect">
          <a:avLst/>
        </a:prstGeom>
        <a:noFill/>
        <a:ln w="9525">
          <a:noFill/>
          <a:miter lim="800000"/>
          <a:headEnd/>
          <a:tailEnd/>
        </a:ln>
      </xdr:spPr>
    </xdr:pic>
    <xdr:clientData/>
  </xdr:twoCellAnchor>
  <xdr:twoCellAnchor>
    <xdr:from>
      <xdr:col>5</xdr:col>
      <xdr:colOff>352424</xdr:colOff>
      <xdr:row>34</xdr:row>
      <xdr:rowOff>152400</xdr:rowOff>
    </xdr:from>
    <xdr:to>
      <xdr:col>8</xdr:col>
      <xdr:colOff>457199</xdr:colOff>
      <xdr:row>38</xdr:row>
      <xdr:rowOff>152400</xdr:rowOff>
    </xdr:to>
    <xdr:sp macro="" textlink="">
      <xdr:nvSpPr>
        <xdr:cNvPr id="38" name="37 Rectángulo"/>
        <xdr:cNvSpPr/>
      </xdr:nvSpPr>
      <xdr:spPr>
        <a:xfrm>
          <a:off x="3486149" y="6496050"/>
          <a:ext cx="2390775" cy="7239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r>
            <a:rPr lang="es-PE" sz="800" b="1">
              <a:latin typeface="Century Gothic" pitchFamily="34" charset="0"/>
            </a:rPr>
            <a:t>FIN ULTIMO</a:t>
          </a:r>
        </a:p>
        <a:p>
          <a:pPr algn="ctr"/>
          <a:r>
            <a:rPr lang="es-PE" sz="800" baseline="0">
              <a:latin typeface="Century Gothic" pitchFamily="34" charset="0"/>
            </a:rPr>
            <a:t>Disminución de la morbi-mortalidad asociado al Cáncer en la población asignada a Hospital XXX, del Distrito de YYY, Provincia de ZZZ, ZZZ</a:t>
          </a:r>
          <a:endParaRPr lang="es-PE" sz="800">
            <a:latin typeface="Century Gothic" pitchFamily="34" charset="0"/>
          </a:endParaRPr>
        </a:p>
      </xdr:txBody>
    </xdr:sp>
    <xdr:clientData/>
  </xdr:twoCellAnchor>
  <xdr:twoCellAnchor>
    <xdr:from>
      <xdr:col>3</xdr:col>
      <xdr:colOff>533400</xdr:colOff>
      <xdr:row>40</xdr:row>
      <xdr:rowOff>19051</xdr:rowOff>
    </xdr:from>
    <xdr:to>
      <xdr:col>6</xdr:col>
      <xdr:colOff>66675</xdr:colOff>
      <xdr:row>43</xdr:row>
      <xdr:rowOff>95251</xdr:rowOff>
    </xdr:to>
    <xdr:sp macro="" textlink="">
      <xdr:nvSpPr>
        <xdr:cNvPr id="39" name="38 Rectángulo"/>
        <xdr:cNvSpPr/>
      </xdr:nvSpPr>
      <xdr:spPr>
        <a:xfrm>
          <a:off x="2143125" y="7467601"/>
          <a:ext cx="1819275" cy="6477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FIN INDIRECTO</a:t>
          </a:r>
        </a:p>
        <a:p>
          <a:pPr algn="ctr"/>
          <a:r>
            <a:rPr lang="es-PE" sz="800">
              <a:latin typeface="Century Gothic" pitchFamily="34" charset="0"/>
            </a:rPr>
            <a:t>Prevención de enfermedades por lesiones celulares y tejidos asociados a neoplasias</a:t>
          </a:r>
        </a:p>
      </xdr:txBody>
    </xdr:sp>
    <xdr:clientData/>
  </xdr:twoCellAnchor>
  <xdr:twoCellAnchor>
    <xdr:from>
      <xdr:col>7</xdr:col>
      <xdr:colOff>657225</xdr:colOff>
      <xdr:row>40</xdr:row>
      <xdr:rowOff>19051</xdr:rowOff>
    </xdr:from>
    <xdr:to>
      <xdr:col>10</xdr:col>
      <xdr:colOff>190500</xdr:colOff>
      <xdr:row>43</xdr:row>
      <xdr:rowOff>95251</xdr:rowOff>
    </xdr:to>
    <xdr:sp macro="" textlink="">
      <xdr:nvSpPr>
        <xdr:cNvPr id="40" name="39 Rectángulo"/>
        <xdr:cNvSpPr/>
      </xdr:nvSpPr>
      <xdr:spPr>
        <a:xfrm>
          <a:off x="5314950" y="7467601"/>
          <a:ext cx="1819275" cy="6477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FIN INDIRECTO</a:t>
          </a:r>
        </a:p>
        <a:p>
          <a:pPr algn="ctr"/>
          <a:r>
            <a:rPr lang="es-PE" sz="800">
              <a:latin typeface="Century Gothic" pitchFamily="34" charset="0"/>
            </a:rPr>
            <a:t>Oportuno</a:t>
          </a:r>
          <a:r>
            <a:rPr lang="es-PE" sz="800" baseline="0">
              <a:latin typeface="Century Gothic" pitchFamily="34" charset="0"/>
            </a:rPr>
            <a:t> diagnóstico y tratamiento de los tipos de patologías oncológicas que se presenten</a:t>
          </a:r>
          <a:endParaRPr lang="es-PE" sz="800">
            <a:latin typeface="Century Gothic" pitchFamily="34" charset="0"/>
          </a:endParaRPr>
        </a:p>
      </xdr:txBody>
    </xdr:sp>
    <xdr:clientData/>
  </xdr:twoCellAnchor>
  <xdr:twoCellAnchor>
    <xdr:from>
      <xdr:col>3</xdr:col>
      <xdr:colOff>552450</xdr:colOff>
      <xdr:row>44</xdr:row>
      <xdr:rowOff>38100</xdr:rowOff>
    </xdr:from>
    <xdr:to>
      <xdr:col>6</xdr:col>
      <xdr:colOff>85725</xdr:colOff>
      <xdr:row>47</xdr:row>
      <xdr:rowOff>142875</xdr:rowOff>
    </xdr:to>
    <xdr:sp macro="" textlink="">
      <xdr:nvSpPr>
        <xdr:cNvPr id="41" name="40 Rectángulo"/>
        <xdr:cNvSpPr/>
      </xdr:nvSpPr>
      <xdr:spPr>
        <a:xfrm>
          <a:off x="2162175" y="8248650"/>
          <a:ext cx="181927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FIN DIRECTO</a:t>
          </a:r>
        </a:p>
        <a:p>
          <a:pPr algn="ctr"/>
          <a:r>
            <a:rPr lang="es-PE" sz="800">
              <a:latin typeface="Century Gothic" pitchFamily="34" charset="0"/>
            </a:rPr>
            <a:t>Demanda</a:t>
          </a:r>
          <a:r>
            <a:rPr lang="es-PE" sz="800" baseline="0">
              <a:latin typeface="Century Gothic" pitchFamily="34" charset="0"/>
            </a:rPr>
            <a:t> atendida y satisfecha</a:t>
          </a:r>
          <a:endParaRPr lang="es-PE" sz="800">
            <a:latin typeface="Century Gothic" pitchFamily="34" charset="0"/>
          </a:endParaRPr>
        </a:p>
      </xdr:txBody>
    </xdr:sp>
    <xdr:clientData/>
  </xdr:twoCellAnchor>
  <xdr:twoCellAnchor>
    <xdr:from>
      <xdr:col>7</xdr:col>
      <xdr:colOff>676275</xdr:colOff>
      <xdr:row>44</xdr:row>
      <xdr:rowOff>28575</xdr:rowOff>
    </xdr:from>
    <xdr:to>
      <xdr:col>10</xdr:col>
      <xdr:colOff>209550</xdr:colOff>
      <xdr:row>47</xdr:row>
      <xdr:rowOff>133350</xdr:rowOff>
    </xdr:to>
    <xdr:sp macro="" textlink="">
      <xdr:nvSpPr>
        <xdr:cNvPr id="42" name="41 Rectángulo"/>
        <xdr:cNvSpPr/>
      </xdr:nvSpPr>
      <xdr:spPr>
        <a:xfrm>
          <a:off x="5334000" y="8239125"/>
          <a:ext cx="181927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FIN DIRECTO</a:t>
          </a:r>
        </a:p>
        <a:p>
          <a:pPr algn="ctr"/>
          <a:r>
            <a:rPr lang="es-PE" sz="800">
              <a:latin typeface="Century Gothic" pitchFamily="34" charset="0"/>
            </a:rPr>
            <a:t>Disminución de tiempos</a:t>
          </a:r>
          <a:r>
            <a:rPr lang="es-PE" sz="800" baseline="0">
              <a:latin typeface="Century Gothic" pitchFamily="34" charset="0"/>
            </a:rPr>
            <a:t> y costos de los procesos de atención de los pacientes</a:t>
          </a:r>
          <a:endParaRPr lang="es-PE" sz="800">
            <a:latin typeface="Century Gothic" pitchFamily="34" charset="0"/>
          </a:endParaRPr>
        </a:p>
      </xdr:txBody>
    </xdr:sp>
    <xdr:clientData/>
  </xdr:twoCellAnchor>
  <xdr:twoCellAnchor>
    <xdr:from>
      <xdr:col>5</xdr:col>
      <xdr:colOff>361949</xdr:colOff>
      <xdr:row>48</xdr:row>
      <xdr:rowOff>152400</xdr:rowOff>
    </xdr:from>
    <xdr:to>
      <xdr:col>8</xdr:col>
      <xdr:colOff>466724</xdr:colOff>
      <xdr:row>52</xdr:row>
      <xdr:rowOff>152400</xdr:rowOff>
    </xdr:to>
    <xdr:sp macro="" textlink="">
      <xdr:nvSpPr>
        <xdr:cNvPr id="43" name="42 Rectángulo"/>
        <xdr:cNvSpPr/>
      </xdr:nvSpPr>
      <xdr:spPr>
        <a:xfrm>
          <a:off x="3495674" y="9124950"/>
          <a:ext cx="2390775" cy="7620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r>
            <a:rPr lang="es-PE" sz="800" b="1">
              <a:latin typeface="Century Gothic" pitchFamily="34" charset="0"/>
            </a:rPr>
            <a:t>OBJETIVO CENTRAL</a:t>
          </a:r>
        </a:p>
        <a:p>
          <a:pPr algn="ctr"/>
          <a:r>
            <a:rPr lang="es-PE" sz="800">
              <a:latin typeface="Century Gothic" pitchFamily="34" charset="0"/>
            </a:rPr>
            <a:t>Adecuado acceso a exámenes</a:t>
          </a:r>
          <a:r>
            <a:rPr lang="es-PE" sz="800" baseline="0">
              <a:latin typeface="Century Gothic" pitchFamily="34" charset="0"/>
            </a:rPr>
            <a:t> preventivos del Cáncer en el Hospital XXX, del Distrito de YYY, Provincia de ZZZ,ZZZ</a:t>
          </a:r>
          <a:endParaRPr lang="es-PE" sz="800">
            <a:latin typeface="Century Gothic" pitchFamily="34" charset="0"/>
          </a:endParaRPr>
        </a:p>
      </xdr:txBody>
    </xdr:sp>
    <xdr:clientData/>
  </xdr:twoCellAnchor>
  <xdr:twoCellAnchor>
    <xdr:from>
      <xdr:col>3</xdr:col>
      <xdr:colOff>314325</xdr:colOff>
      <xdr:row>53</xdr:row>
      <xdr:rowOff>161925</xdr:rowOff>
    </xdr:from>
    <xdr:to>
      <xdr:col>6</xdr:col>
      <xdr:colOff>171450</xdr:colOff>
      <xdr:row>57</xdr:row>
      <xdr:rowOff>76200</xdr:rowOff>
    </xdr:to>
    <xdr:sp macro="" textlink="">
      <xdr:nvSpPr>
        <xdr:cNvPr id="44" name="43 Rectángulo"/>
        <xdr:cNvSpPr/>
      </xdr:nvSpPr>
      <xdr:spPr>
        <a:xfrm>
          <a:off x="1924050" y="10086975"/>
          <a:ext cx="214312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MEDIO 1ER NIVEL</a:t>
          </a:r>
        </a:p>
        <a:p>
          <a:pPr algn="ctr"/>
          <a:r>
            <a:rPr lang="es-PE" sz="800">
              <a:latin typeface="Century Gothic" pitchFamily="34" charset="0"/>
            </a:rPr>
            <a:t>Suficiente</a:t>
          </a:r>
          <a:r>
            <a:rPr lang="es-PE" sz="800" baseline="0">
              <a:latin typeface="Century Gothic" pitchFamily="34" charset="0"/>
            </a:rPr>
            <a:t> capacidad operativa y funcional en los servicios de apoyo al diagnóstico</a:t>
          </a:r>
          <a:endParaRPr lang="es-PE" sz="800">
            <a:latin typeface="Century Gothic" pitchFamily="34" charset="0"/>
          </a:endParaRPr>
        </a:p>
      </xdr:txBody>
    </xdr:sp>
    <xdr:clientData/>
  </xdr:twoCellAnchor>
  <xdr:twoCellAnchor>
    <xdr:from>
      <xdr:col>7</xdr:col>
      <xdr:colOff>533400</xdr:colOff>
      <xdr:row>53</xdr:row>
      <xdr:rowOff>152400</xdr:rowOff>
    </xdr:from>
    <xdr:to>
      <xdr:col>10</xdr:col>
      <xdr:colOff>390525</xdr:colOff>
      <xdr:row>57</xdr:row>
      <xdr:rowOff>66675</xdr:rowOff>
    </xdr:to>
    <xdr:sp macro="" textlink="">
      <xdr:nvSpPr>
        <xdr:cNvPr id="45" name="44 Rectángulo"/>
        <xdr:cNvSpPr/>
      </xdr:nvSpPr>
      <xdr:spPr>
        <a:xfrm>
          <a:off x="5191125" y="10077450"/>
          <a:ext cx="2143125" cy="6762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PE" sz="800" b="1">
              <a:latin typeface="Century Gothic" pitchFamily="34" charset="0"/>
            </a:rPr>
            <a:t>MEDIO 1ER NIVEL</a:t>
          </a:r>
        </a:p>
        <a:p>
          <a:pPr algn="ctr"/>
          <a:r>
            <a:rPr lang="es-PE" sz="800">
              <a:latin typeface="Century Gothic" pitchFamily="34" charset="0"/>
            </a:rPr>
            <a:t>Reducción de barreras socio-económicas</a:t>
          </a:r>
          <a:r>
            <a:rPr lang="es-PE" sz="800" baseline="0">
              <a:latin typeface="Century Gothic" pitchFamily="34" charset="0"/>
            </a:rPr>
            <a:t> y culturales que limitan la demanda de este servicio</a:t>
          </a:r>
          <a:endParaRPr lang="es-PE" sz="800">
            <a:latin typeface="Century Gothic" pitchFamily="34" charset="0"/>
          </a:endParaRPr>
        </a:p>
      </xdr:txBody>
    </xdr:sp>
    <xdr:clientData/>
  </xdr:twoCellAnchor>
  <xdr:twoCellAnchor>
    <xdr:from>
      <xdr:col>1</xdr:col>
      <xdr:colOff>19050</xdr:colOff>
      <xdr:row>59</xdr:row>
      <xdr:rowOff>9526</xdr:rowOff>
    </xdr:from>
    <xdr:to>
      <xdr:col>3</xdr:col>
      <xdr:colOff>552450</xdr:colOff>
      <xdr:row>62</xdr:row>
      <xdr:rowOff>57150</xdr:rowOff>
    </xdr:to>
    <xdr:sp macro="" textlink="">
      <xdr:nvSpPr>
        <xdr:cNvPr id="46" name="45 Rectángulo"/>
        <xdr:cNvSpPr/>
      </xdr:nvSpPr>
      <xdr:spPr>
        <a:xfrm>
          <a:off x="781050" y="11077576"/>
          <a:ext cx="1381125"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FUNDAMENTAL 1</a:t>
          </a:r>
        </a:p>
        <a:p>
          <a:pPr algn="ctr"/>
          <a:r>
            <a:rPr lang="es-PE" sz="800" baseline="0">
              <a:latin typeface="Century Gothic" pitchFamily="34" charset="0"/>
            </a:rPr>
            <a:t>Suficiente infraestructura para la prestación del servicio</a:t>
          </a:r>
          <a:endParaRPr lang="es-PE" sz="800">
            <a:latin typeface="Century Gothic" pitchFamily="34" charset="0"/>
          </a:endParaRPr>
        </a:p>
      </xdr:txBody>
    </xdr:sp>
    <xdr:clientData/>
  </xdr:twoCellAnchor>
  <xdr:twoCellAnchor>
    <xdr:from>
      <xdr:col>3</xdr:col>
      <xdr:colOff>581025</xdr:colOff>
      <xdr:row>59</xdr:row>
      <xdr:rowOff>1</xdr:rowOff>
    </xdr:from>
    <xdr:to>
      <xdr:col>5</xdr:col>
      <xdr:colOff>361949</xdr:colOff>
      <xdr:row>62</xdr:row>
      <xdr:rowOff>47625</xdr:rowOff>
    </xdr:to>
    <xdr:sp macro="" textlink="">
      <xdr:nvSpPr>
        <xdr:cNvPr id="47" name="46 Rectángulo"/>
        <xdr:cNvSpPr/>
      </xdr:nvSpPr>
      <xdr:spPr>
        <a:xfrm>
          <a:off x="2190750" y="11068051"/>
          <a:ext cx="1304924"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FUNDAMETAL 2</a:t>
          </a:r>
        </a:p>
        <a:p>
          <a:pPr algn="ctr"/>
          <a:r>
            <a:rPr lang="es-PE" sz="800" baseline="0">
              <a:latin typeface="Century Gothic" pitchFamily="34" charset="0"/>
            </a:rPr>
            <a:t>Suficientes recursos humanos para la atención del servicio</a:t>
          </a:r>
          <a:endParaRPr lang="es-PE" sz="800">
            <a:latin typeface="Century Gothic" pitchFamily="34" charset="0"/>
          </a:endParaRPr>
        </a:p>
      </xdr:txBody>
    </xdr:sp>
    <xdr:clientData/>
  </xdr:twoCellAnchor>
  <xdr:twoCellAnchor>
    <xdr:from>
      <xdr:col>5</xdr:col>
      <xdr:colOff>390525</xdr:colOff>
      <xdr:row>59</xdr:row>
      <xdr:rowOff>9526</xdr:rowOff>
    </xdr:from>
    <xdr:to>
      <xdr:col>7</xdr:col>
      <xdr:colOff>238125</xdr:colOff>
      <xdr:row>62</xdr:row>
      <xdr:rowOff>57150</xdr:rowOff>
    </xdr:to>
    <xdr:sp macro="" textlink="">
      <xdr:nvSpPr>
        <xdr:cNvPr id="48" name="47 Rectángulo"/>
        <xdr:cNvSpPr/>
      </xdr:nvSpPr>
      <xdr:spPr>
        <a:xfrm>
          <a:off x="3524250" y="11077576"/>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FUNDAMENTAL 3</a:t>
          </a:r>
        </a:p>
        <a:p>
          <a:pPr algn="ctr"/>
          <a:r>
            <a:rPr lang="es-PE" sz="800" baseline="0">
              <a:latin typeface="Century Gothic" pitchFamily="34" charset="0"/>
            </a:rPr>
            <a:t>Existencia de equipamiento adecuado</a:t>
          </a:r>
          <a:endParaRPr lang="es-PE" sz="800">
            <a:latin typeface="Century Gothic" pitchFamily="34" charset="0"/>
          </a:endParaRPr>
        </a:p>
      </xdr:txBody>
    </xdr:sp>
    <xdr:clientData/>
  </xdr:twoCellAnchor>
  <xdr:twoCellAnchor>
    <xdr:from>
      <xdr:col>7</xdr:col>
      <xdr:colOff>304800</xdr:colOff>
      <xdr:row>59</xdr:row>
      <xdr:rowOff>9526</xdr:rowOff>
    </xdr:from>
    <xdr:to>
      <xdr:col>9</xdr:col>
      <xdr:colOff>152400</xdr:colOff>
      <xdr:row>62</xdr:row>
      <xdr:rowOff>57150</xdr:rowOff>
    </xdr:to>
    <xdr:sp macro="" textlink="">
      <xdr:nvSpPr>
        <xdr:cNvPr id="49" name="48 Rectángulo"/>
        <xdr:cNvSpPr/>
      </xdr:nvSpPr>
      <xdr:spPr>
        <a:xfrm>
          <a:off x="4962525" y="11077576"/>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MEDIO FUNDAMENTAL</a:t>
          </a:r>
          <a:r>
            <a:rPr lang="es-PE" sz="800" b="1" baseline="0">
              <a:latin typeface="Century Gothic" pitchFamily="34" charset="0"/>
            </a:rPr>
            <a:t> 4</a:t>
          </a:r>
        </a:p>
        <a:p>
          <a:pPr algn="ctr"/>
          <a:r>
            <a:rPr lang="es-PE" sz="800" b="0" baseline="0">
              <a:latin typeface="Century Gothic" pitchFamily="34" charset="0"/>
            </a:rPr>
            <a:t>Presencia de acciones y técnicas de mantenimniento</a:t>
          </a:r>
        </a:p>
      </xdr:txBody>
    </xdr:sp>
    <xdr:clientData/>
  </xdr:twoCellAnchor>
  <xdr:twoCellAnchor>
    <xdr:from>
      <xdr:col>9</xdr:col>
      <xdr:colOff>209550</xdr:colOff>
      <xdr:row>59</xdr:row>
      <xdr:rowOff>9526</xdr:rowOff>
    </xdr:from>
    <xdr:to>
      <xdr:col>11</xdr:col>
      <xdr:colOff>333376</xdr:colOff>
      <xdr:row>62</xdr:row>
      <xdr:rowOff>57150</xdr:rowOff>
    </xdr:to>
    <xdr:sp macro="" textlink="">
      <xdr:nvSpPr>
        <xdr:cNvPr id="50" name="49 Rectángulo"/>
        <xdr:cNvSpPr/>
      </xdr:nvSpPr>
      <xdr:spPr>
        <a:xfrm>
          <a:off x="6391275" y="11077576"/>
          <a:ext cx="1647826"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MEDIO FUNDAMENTAL</a:t>
          </a:r>
          <a:r>
            <a:rPr lang="es-PE" sz="800" b="1" baseline="0">
              <a:latin typeface="Century Gothic" pitchFamily="34" charset="0"/>
            </a:rPr>
            <a:t> 5</a:t>
          </a:r>
        </a:p>
        <a:p>
          <a:pPr algn="ctr"/>
          <a:r>
            <a:rPr lang="es-PE" sz="800" baseline="0">
              <a:latin typeface="Century Gothic" pitchFamily="34" charset="0"/>
            </a:rPr>
            <a:t>Sensibilización a la población en temas de prevención y control de Cáncer</a:t>
          </a:r>
          <a:endParaRPr lang="es-PE" sz="800">
            <a:latin typeface="Century Gothic" pitchFamily="34" charset="0"/>
          </a:endParaRPr>
        </a:p>
      </xdr:txBody>
    </xdr:sp>
    <xdr:clientData/>
  </xdr:twoCellAnchor>
  <xdr:twoCellAnchor>
    <xdr:from>
      <xdr:col>4</xdr:col>
      <xdr:colOff>695325</xdr:colOff>
      <xdr:row>39</xdr:row>
      <xdr:rowOff>95250</xdr:rowOff>
    </xdr:from>
    <xdr:to>
      <xdr:col>9</xdr:col>
      <xdr:colOff>123825</xdr:colOff>
      <xdr:row>39</xdr:row>
      <xdr:rowOff>95251</xdr:rowOff>
    </xdr:to>
    <xdr:cxnSp macro="">
      <xdr:nvCxnSpPr>
        <xdr:cNvPr id="51" name="50 Conector recto"/>
        <xdr:cNvCxnSpPr/>
      </xdr:nvCxnSpPr>
      <xdr:spPr>
        <a:xfrm flipV="1">
          <a:off x="3067050" y="7353300"/>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23812</xdr:colOff>
      <xdr:row>38</xdr:row>
      <xdr:rowOff>152400</xdr:rowOff>
    </xdr:from>
    <xdr:to>
      <xdr:col>7</xdr:col>
      <xdr:colOff>23812</xdr:colOff>
      <xdr:row>38</xdr:row>
      <xdr:rowOff>152400</xdr:rowOff>
    </xdr:to>
    <xdr:cxnSp macro="">
      <xdr:nvCxnSpPr>
        <xdr:cNvPr id="52" name="51 Conector recto"/>
        <xdr:cNvCxnSpPr>
          <a:stCxn id="38" idx="2"/>
          <a:endCxn id="38" idx="2"/>
        </xdr:cNvCxnSpPr>
      </xdr:nvCxnSpPr>
      <xdr:spPr>
        <a:xfrm>
          <a:off x="4681537" y="72199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104775</xdr:colOff>
      <xdr:row>57</xdr:row>
      <xdr:rowOff>171450</xdr:rowOff>
    </xdr:from>
    <xdr:to>
      <xdr:col>11</xdr:col>
      <xdr:colOff>342900</xdr:colOff>
      <xdr:row>59</xdr:row>
      <xdr:rowOff>9525</xdr:rowOff>
    </xdr:to>
    <xdr:cxnSp macro="">
      <xdr:nvCxnSpPr>
        <xdr:cNvPr id="53" name="52 Conector angular"/>
        <xdr:cNvCxnSpPr/>
      </xdr:nvCxnSpPr>
      <xdr:spPr>
        <a:xfrm>
          <a:off x="6286500" y="10858500"/>
          <a:ext cx="1762125" cy="219075"/>
        </a:xfrm>
        <a:prstGeom prst="bentConnector3">
          <a:avLst>
            <a:gd name="adj1" fmla="val 50000"/>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28575</xdr:colOff>
      <xdr:row>38</xdr:row>
      <xdr:rowOff>161925</xdr:rowOff>
    </xdr:from>
    <xdr:to>
      <xdr:col>7</xdr:col>
      <xdr:colOff>28576</xdr:colOff>
      <xdr:row>39</xdr:row>
      <xdr:rowOff>95250</xdr:rowOff>
    </xdr:to>
    <xdr:cxnSp macro="">
      <xdr:nvCxnSpPr>
        <xdr:cNvPr id="54" name="53 Conector recto"/>
        <xdr:cNvCxnSpPr/>
      </xdr:nvCxnSpPr>
      <xdr:spPr>
        <a:xfrm>
          <a:off x="4686300" y="722947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114300</xdr:colOff>
      <xdr:row>39</xdr:row>
      <xdr:rowOff>95250</xdr:rowOff>
    </xdr:from>
    <xdr:to>
      <xdr:col>9</xdr:col>
      <xdr:colOff>114301</xdr:colOff>
      <xdr:row>40</xdr:row>
      <xdr:rowOff>28575</xdr:rowOff>
    </xdr:to>
    <xdr:cxnSp macro="">
      <xdr:nvCxnSpPr>
        <xdr:cNvPr id="55" name="54 Conector recto"/>
        <xdr:cNvCxnSpPr/>
      </xdr:nvCxnSpPr>
      <xdr:spPr>
        <a:xfrm>
          <a:off x="6296025" y="735330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704850</xdr:colOff>
      <xdr:row>39</xdr:row>
      <xdr:rowOff>95250</xdr:rowOff>
    </xdr:from>
    <xdr:to>
      <xdr:col>4</xdr:col>
      <xdr:colOff>704851</xdr:colOff>
      <xdr:row>40</xdr:row>
      <xdr:rowOff>28575</xdr:rowOff>
    </xdr:to>
    <xdr:cxnSp macro="">
      <xdr:nvCxnSpPr>
        <xdr:cNvPr id="56" name="55 Conector recto"/>
        <xdr:cNvCxnSpPr/>
      </xdr:nvCxnSpPr>
      <xdr:spPr>
        <a:xfrm>
          <a:off x="3076575" y="735330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695325</xdr:colOff>
      <xdr:row>43</xdr:row>
      <xdr:rowOff>95250</xdr:rowOff>
    </xdr:from>
    <xdr:to>
      <xdr:col>4</xdr:col>
      <xdr:colOff>695326</xdr:colOff>
      <xdr:row>44</xdr:row>
      <xdr:rowOff>28575</xdr:rowOff>
    </xdr:to>
    <xdr:cxnSp macro="">
      <xdr:nvCxnSpPr>
        <xdr:cNvPr id="57" name="56 Conector recto"/>
        <xdr:cNvCxnSpPr/>
      </xdr:nvCxnSpPr>
      <xdr:spPr>
        <a:xfrm>
          <a:off x="3067050" y="811530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85725</xdr:colOff>
      <xdr:row>43</xdr:row>
      <xdr:rowOff>95250</xdr:rowOff>
    </xdr:from>
    <xdr:to>
      <xdr:col>9</xdr:col>
      <xdr:colOff>85726</xdr:colOff>
      <xdr:row>44</xdr:row>
      <xdr:rowOff>28575</xdr:rowOff>
    </xdr:to>
    <xdr:cxnSp macro="">
      <xdr:nvCxnSpPr>
        <xdr:cNvPr id="58" name="57 Conector recto"/>
        <xdr:cNvCxnSpPr/>
      </xdr:nvCxnSpPr>
      <xdr:spPr>
        <a:xfrm>
          <a:off x="6267450" y="811530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685800</xdr:colOff>
      <xdr:row>48</xdr:row>
      <xdr:rowOff>57150</xdr:rowOff>
    </xdr:from>
    <xdr:to>
      <xdr:col>9</xdr:col>
      <xdr:colOff>114300</xdr:colOff>
      <xdr:row>48</xdr:row>
      <xdr:rowOff>57151</xdr:rowOff>
    </xdr:to>
    <xdr:cxnSp macro="">
      <xdr:nvCxnSpPr>
        <xdr:cNvPr id="59" name="58 Conector recto"/>
        <xdr:cNvCxnSpPr/>
      </xdr:nvCxnSpPr>
      <xdr:spPr>
        <a:xfrm flipV="1">
          <a:off x="3057525" y="9029700"/>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695325</xdr:colOff>
      <xdr:row>47</xdr:row>
      <xdr:rowOff>133350</xdr:rowOff>
    </xdr:from>
    <xdr:to>
      <xdr:col>4</xdr:col>
      <xdr:colOff>695325</xdr:colOff>
      <xdr:row>48</xdr:row>
      <xdr:rowOff>66675</xdr:rowOff>
    </xdr:to>
    <xdr:cxnSp macro="">
      <xdr:nvCxnSpPr>
        <xdr:cNvPr id="60" name="59 Conector recto"/>
        <xdr:cNvCxnSpPr/>
      </xdr:nvCxnSpPr>
      <xdr:spPr>
        <a:xfrm>
          <a:off x="3067050" y="891540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104775</xdr:colOff>
      <xdr:row>47</xdr:row>
      <xdr:rowOff>133350</xdr:rowOff>
    </xdr:from>
    <xdr:to>
      <xdr:col>9</xdr:col>
      <xdr:colOff>104775</xdr:colOff>
      <xdr:row>48</xdr:row>
      <xdr:rowOff>66675</xdr:rowOff>
    </xdr:to>
    <xdr:cxnSp macro="">
      <xdr:nvCxnSpPr>
        <xdr:cNvPr id="61" name="60 Conector recto"/>
        <xdr:cNvCxnSpPr/>
      </xdr:nvCxnSpPr>
      <xdr:spPr>
        <a:xfrm>
          <a:off x="6286500" y="891540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7</xdr:col>
      <xdr:colOff>38100</xdr:colOff>
      <xdr:row>48</xdr:row>
      <xdr:rowOff>38100</xdr:rowOff>
    </xdr:from>
    <xdr:to>
      <xdr:col>7</xdr:col>
      <xdr:colOff>38100</xdr:colOff>
      <xdr:row>48</xdr:row>
      <xdr:rowOff>161925</xdr:rowOff>
    </xdr:to>
    <xdr:cxnSp macro="">
      <xdr:nvCxnSpPr>
        <xdr:cNvPr id="62" name="61 Conector recto"/>
        <xdr:cNvCxnSpPr/>
      </xdr:nvCxnSpPr>
      <xdr:spPr>
        <a:xfrm>
          <a:off x="4695825" y="901065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609600</xdr:colOff>
      <xdr:row>53</xdr:row>
      <xdr:rowOff>47625</xdr:rowOff>
    </xdr:from>
    <xdr:to>
      <xdr:col>9</xdr:col>
      <xdr:colOff>38100</xdr:colOff>
      <xdr:row>53</xdr:row>
      <xdr:rowOff>47626</xdr:rowOff>
    </xdr:to>
    <xdr:cxnSp macro="">
      <xdr:nvCxnSpPr>
        <xdr:cNvPr id="63" name="62 Conector recto"/>
        <xdr:cNvCxnSpPr/>
      </xdr:nvCxnSpPr>
      <xdr:spPr>
        <a:xfrm flipV="1">
          <a:off x="2981325" y="9972675"/>
          <a:ext cx="3238500" cy="1"/>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47625</xdr:colOff>
      <xdr:row>53</xdr:row>
      <xdr:rowOff>38100</xdr:rowOff>
    </xdr:from>
    <xdr:to>
      <xdr:col>9</xdr:col>
      <xdr:colOff>47625</xdr:colOff>
      <xdr:row>53</xdr:row>
      <xdr:rowOff>161925</xdr:rowOff>
    </xdr:to>
    <xdr:cxnSp macro="">
      <xdr:nvCxnSpPr>
        <xdr:cNvPr id="64" name="63 Conector recto"/>
        <xdr:cNvCxnSpPr/>
      </xdr:nvCxnSpPr>
      <xdr:spPr>
        <a:xfrm>
          <a:off x="6229350" y="996315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609600</xdr:colOff>
      <xdr:row>53</xdr:row>
      <xdr:rowOff>38100</xdr:rowOff>
    </xdr:from>
    <xdr:to>
      <xdr:col>4</xdr:col>
      <xdr:colOff>609600</xdr:colOff>
      <xdr:row>53</xdr:row>
      <xdr:rowOff>161925</xdr:rowOff>
    </xdr:to>
    <xdr:cxnSp macro="">
      <xdr:nvCxnSpPr>
        <xdr:cNvPr id="65" name="64 Conector recto"/>
        <xdr:cNvCxnSpPr/>
      </xdr:nvCxnSpPr>
      <xdr:spPr>
        <a:xfrm>
          <a:off x="2981325" y="996315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95250</xdr:colOff>
      <xdr:row>57</xdr:row>
      <xdr:rowOff>57150</xdr:rowOff>
    </xdr:from>
    <xdr:to>
      <xdr:col>9</xdr:col>
      <xdr:colOff>95250</xdr:colOff>
      <xdr:row>57</xdr:row>
      <xdr:rowOff>180975</xdr:rowOff>
    </xdr:to>
    <xdr:cxnSp macro="">
      <xdr:nvCxnSpPr>
        <xdr:cNvPr id="66" name="65 Conector recto"/>
        <xdr:cNvCxnSpPr/>
      </xdr:nvCxnSpPr>
      <xdr:spPr>
        <a:xfrm>
          <a:off x="6276975" y="10744200"/>
          <a:ext cx="0"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561975</xdr:colOff>
      <xdr:row>58</xdr:row>
      <xdr:rowOff>66675</xdr:rowOff>
    </xdr:from>
    <xdr:to>
      <xdr:col>8</xdr:col>
      <xdr:colOff>76200</xdr:colOff>
      <xdr:row>58</xdr:row>
      <xdr:rowOff>66677</xdr:rowOff>
    </xdr:to>
    <xdr:cxnSp macro="">
      <xdr:nvCxnSpPr>
        <xdr:cNvPr id="67" name="66 Conector recto"/>
        <xdr:cNvCxnSpPr/>
      </xdr:nvCxnSpPr>
      <xdr:spPr>
        <a:xfrm flipV="1">
          <a:off x="1409700" y="10944225"/>
          <a:ext cx="4086225" cy="2"/>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85725</xdr:colOff>
      <xdr:row>58</xdr:row>
      <xdr:rowOff>66675</xdr:rowOff>
    </xdr:from>
    <xdr:to>
      <xdr:col>8</xdr:col>
      <xdr:colOff>85726</xdr:colOff>
      <xdr:row>59</xdr:row>
      <xdr:rowOff>0</xdr:rowOff>
    </xdr:to>
    <xdr:cxnSp macro="">
      <xdr:nvCxnSpPr>
        <xdr:cNvPr id="68" name="67 Conector recto"/>
        <xdr:cNvCxnSpPr/>
      </xdr:nvCxnSpPr>
      <xdr:spPr>
        <a:xfrm>
          <a:off x="5505450" y="109442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257175</xdr:colOff>
      <xdr:row>58</xdr:row>
      <xdr:rowOff>76200</xdr:rowOff>
    </xdr:from>
    <xdr:to>
      <xdr:col>6</xdr:col>
      <xdr:colOff>257176</xdr:colOff>
      <xdr:row>59</xdr:row>
      <xdr:rowOff>9525</xdr:rowOff>
    </xdr:to>
    <xdr:cxnSp macro="">
      <xdr:nvCxnSpPr>
        <xdr:cNvPr id="69" name="68 Conector recto"/>
        <xdr:cNvCxnSpPr/>
      </xdr:nvCxnSpPr>
      <xdr:spPr>
        <a:xfrm>
          <a:off x="4152900" y="10953750"/>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333375</xdr:colOff>
      <xdr:row>58</xdr:row>
      <xdr:rowOff>66675</xdr:rowOff>
    </xdr:from>
    <xdr:to>
      <xdr:col>4</xdr:col>
      <xdr:colOff>333376</xdr:colOff>
      <xdr:row>59</xdr:row>
      <xdr:rowOff>0</xdr:rowOff>
    </xdr:to>
    <xdr:cxnSp macro="">
      <xdr:nvCxnSpPr>
        <xdr:cNvPr id="70" name="69 Conector recto"/>
        <xdr:cNvCxnSpPr/>
      </xdr:nvCxnSpPr>
      <xdr:spPr>
        <a:xfrm>
          <a:off x="2705100" y="109442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561975</xdr:colOff>
      <xdr:row>58</xdr:row>
      <xdr:rowOff>66675</xdr:rowOff>
    </xdr:from>
    <xdr:to>
      <xdr:col>2</xdr:col>
      <xdr:colOff>561976</xdr:colOff>
      <xdr:row>59</xdr:row>
      <xdr:rowOff>0</xdr:rowOff>
    </xdr:to>
    <xdr:cxnSp macro="">
      <xdr:nvCxnSpPr>
        <xdr:cNvPr id="71" name="70 Conector recto"/>
        <xdr:cNvCxnSpPr/>
      </xdr:nvCxnSpPr>
      <xdr:spPr>
        <a:xfrm>
          <a:off x="1409700" y="10944225"/>
          <a:ext cx="1" cy="123825"/>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600075</xdr:colOff>
      <xdr:row>57</xdr:row>
      <xdr:rowOff>76200</xdr:rowOff>
    </xdr:from>
    <xdr:to>
      <xdr:col>4</xdr:col>
      <xdr:colOff>600075</xdr:colOff>
      <xdr:row>58</xdr:row>
      <xdr:rowOff>76200</xdr:rowOff>
    </xdr:to>
    <xdr:cxnSp macro="">
      <xdr:nvCxnSpPr>
        <xdr:cNvPr id="72" name="71 Conector recto"/>
        <xdr:cNvCxnSpPr/>
      </xdr:nvCxnSpPr>
      <xdr:spPr>
        <a:xfrm>
          <a:off x="2971800" y="10763250"/>
          <a:ext cx="0" cy="190500"/>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133350</xdr:colOff>
      <xdr:row>68</xdr:row>
      <xdr:rowOff>19051</xdr:rowOff>
    </xdr:from>
    <xdr:to>
      <xdr:col>3</xdr:col>
      <xdr:colOff>742950</xdr:colOff>
      <xdr:row>71</xdr:row>
      <xdr:rowOff>66675</xdr:rowOff>
    </xdr:to>
    <xdr:sp macro="" textlink="">
      <xdr:nvSpPr>
        <xdr:cNvPr id="73" name="72 Rectángulo"/>
        <xdr:cNvSpPr/>
      </xdr:nvSpPr>
      <xdr:spPr>
        <a:xfrm>
          <a:off x="981075" y="12820651"/>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FUNDAMENTAL 1</a:t>
          </a:r>
        </a:p>
        <a:p>
          <a:pPr algn="ctr"/>
          <a:r>
            <a:rPr lang="es-PE" sz="800" b="1" baseline="0">
              <a:latin typeface="Century Gothic" pitchFamily="34" charset="0"/>
            </a:rPr>
            <a:t>(Impresindible)</a:t>
          </a:r>
        </a:p>
        <a:p>
          <a:pPr algn="ctr"/>
          <a:r>
            <a:rPr lang="es-PE" sz="800" baseline="0">
              <a:latin typeface="Century Gothic" pitchFamily="34" charset="0"/>
            </a:rPr>
            <a:t>Suficiente infraestructura para la prestación del servicio</a:t>
          </a:r>
          <a:endParaRPr lang="es-PE" sz="800">
            <a:latin typeface="Century Gothic" pitchFamily="34" charset="0"/>
          </a:endParaRPr>
        </a:p>
      </xdr:txBody>
    </xdr:sp>
    <xdr:clientData/>
  </xdr:twoCellAnchor>
  <xdr:twoCellAnchor>
    <xdr:from>
      <xdr:col>4</xdr:col>
      <xdr:colOff>76200</xdr:colOff>
      <xdr:row>68</xdr:row>
      <xdr:rowOff>19051</xdr:rowOff>
    </xdr:from>
    <xdr:to>
      <xdr:col>5</xdr:col>
      <xdr:colOff>619124</xdr:colOff>
      <xdr:row>71</xdr:row>
      <xdr:rowOff>66675</xdr:rowOff>
    </xdr:to>
    <xdr:sp macro="" textlink="">
      <xdr:nvSpPr>
        <xdr:cNvPr id="74" name="73 Rectángulo"/>
        <xdr:cNvSpPr/>
      </xdr:nvSpPr>
      <xdr:spPr>
        <a:xfrm>
          <a:off x="2447925" y="12820651"/>
          <a:ext cx="1304924"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FUNDAMETAL 2</a:t>
          </a:r>
        </a:p>
        <a:p>
          <a:pPr algn="ctr"/>
          <a:r>
            <a:rPr lang="es-PE" sz="800" baseline="0">
              <a:latin typeface="Century Gothic" pitchFamily="34" charset="0"/>
            </a:rPr>
            <a:t>Suficientes recursos humanos para la atención del servicio</a:t>
          </a:r>
          <a:endParaRPr lang="es-PE" sz="800">
            <a:latin typeface="Century Gothic" pitchFamily="34" charset="0"/>
          </a:endParaRPr>
        </a:p>
      </xdr:txBody>
    </xdr:sp>
    <xdr:clientData/>
  </xdr:twoCellAnchor>
  <xdr:twoCellAnchor>
    <xdr:from>
      <xdr:col>5</xdr:col>
      <xdr:colOff>695325</xdr:colOff>
      <xdr:row>68</xdr:row>
      <xdr:rowOff>9526</xdr:rowOff>
    </xdr:from>
    <xdr:to>
      <xdr:col>7</xdr:col>
      <xdr:colOff>542925</xdr:colOff>
      <xdr:row>71</xdr:row>
      <xdr:rowOff>57150</xdr:rowOff>
    </xdr:to>
    <xdr:sp macro="" textlink="">
      <xdr:nvSpPr>
        <xdr:cNvPr id="75" name="74 Rectángulo"/>
        <xdr:cNvSpPr/>
      </xdr:nvSpPr>
      <xdr:spPr>
        <a:xfrm>
          <a:off x="3829050" y="12811126"/>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baseline="0">
              <a:latin typeface="Century Gothic" pitchFamily="34" charset="0"/>
            </a:rPr>
            <a:t>MEDIO FUNDAMENTAL 3</a:t>
          </a:r>
        </a:p>
        <a:p>
          <a:pPr algn="ctr"/>
          <a:r>
            <a:rPr lang="es-PE" sz="800" baseline="0">
              <a:latin typeface="Century Gothic" pitchFamily="34" charset="0"/>
            </a:rPr>
            <a:t>Existencia de equipamiento adecuado</a:t>
          </a:r>
          <a:endParaRPr lang="es-PE" sz="800">
            <a:latin typeface="Century Gothic" pitchFamily="34" charset="0"/>
          </a:endParaRPr>
        </a:p>
      </xdr:txBody>
    </xdr:sp>
    <xdr:clientData/>
  </xdr:twoCellAnchor>
  <xdr:twoCellAnchor>
    <xdr:from>
      <xdr:col>7</xdr:col>
      <xdr:colOff>609600</xdr:colOff>
      <xdr:row>68</xdr:row>
      <xdr:rowOff>9526</xdr:rowOff>
    </xdr:from>
    <xdr:to>
      <xdr:col>9</xdr:col>
      <xdr:colOff>457200</xdr:colOff>
      <xdr:row>71</xdr:row>
      <xdr:rowOff>57150</xdr:rowOff>
    </xdr:to>
    <xdr:sp macro="" textlink="">
      <xdr:nvSpPr>
        <xdr:cNvPr id="76" name="75 Rectángulo"/>
        <xdr:cNvSpPr/>
      </xdr:nvSpPr>
      <xdr:spPr>
        <a:xfrm>
          <a:off x="5267325" y="12811126"/>
          <a:ext cx="137160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MEDIO FUNDAMENTAL</a:t>
          </a:r>
          <a:r>
            <a:rPr lang="es-PE" sz="800" b="1" baseline="0">
              <a:latin typeface="Century Gothic" pitchFamily="34" charset="0"/>
            </a:rPr>
            <a:t> 4</a:t>
          </a:r>
        </a:p>
        <a:p>
          <a:pPr algn="ctr"/>
          <a:r>
            <a:rPr lang="es-PE" sz="800" b="0" baseline="0">
              <a:latin typeface="Century Gothic" pitchFamily="34" charset="0"/>
            </a:rPr>
            <a:t>Existencia de acciones y técnicas de mantenimniento</a:t>
          </a:r>
        </a:p>
      </xdr:txBody>
    </xdr:sp>
    <xdr:clientData/>
  </xdr:twoCellAnchor>
  <xdr:twoCellAnchor>
    <xdr:from>
      <xdr:col>9</xdr:col>
      <xdr:colOff>504825</xdr:colOff>
      <xdr:row>68</xdr:row>
      <xdr:rowOff>9526</xdr:rowOff>
    </xdr:from>
    <xdr:to>
      <xdr:col>12</xdr:col>
      <xdr:colOff>114300</xdr:colOff>
      <xdr:row>71</xdr:row>
      <xdr:rowOff>57150</xdr:rowOff>
    </xdr:to>
    <xdr:sp macro="" textlink="">
      <xdr:nvSpPr>
        <xdr:cNvPr id="77" name="76 Rectángulo"/>
        <xdr:cNvSpPr/>
      </xdr:nvSpPr>
      <xdr:spPr>
        <a:xfrm>
          <a:off x="6686550" y="12811126"/>
          <a:ext cx="1581150" cy="6191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s-PE" sz="800" b="1">
              <a:latin typeface="Century Gothic" pitchFamily="34" charset="0"/>
            </a:rPr>
            <a:t>MEDIO FUNDAMENTAL</a:t>
          </a:r>
          <a:r>
            <a:rPr lang="es-PE" sz="800" b="1" baseline="0">
              <a:latin typeface="Century Gothic" pitchFamily="34" charset="0"/>
            </a:rPr>
            <a:t> 5</a:t>
          </a:r>
        </a:p>
        <a:p>
          <a:pPr algn="ctr"/>
          <a:r>
            <a:rPr lang="es-PE" sz="800" baseline="0">
              <a:latin typeface="Century Gothic" pitchFamily="34" charset="0"/>
            </a:rPr>
            <a:t>Sensibilización a la población en temas de prevención y control de Cáncer</a:t>
          </a:r>
          <a:endParaRPr lang="es-PE" sz="800">
            <a:latin typeface="Century Gothic" pitchFamily="34" charset="0"/>
          </a:endParaRPr>
        </a:p>
      </xdr:txBody>
    </xdr:sp>
    <xdr:clientData/>
  </xdr:twoCellAnchor>
  <xdr:twoCellAnchor>
    <xdr:from>
      <xdr:col>2</xdr:col>
      <xdr:colOff>247651</xdr:colOff>
      <xdr:row>72</xdr:row>
      <xdr:rowOff>123826</xdr:rowOff>
    </xdr:from>
    <xdr:to>
      <xdr:col>3</xdr:col>
      <xdr:colOff>723901</xdr:colOff>
      <xdr:row>75</xdr:row>
      <xdr:rowOff>76200</xdr:rowOff>
    </xdr:to>
    <xdr:sp macro="" textlink="">
      <xdr:nvSpPr>
        <xdr:cNvPr id="78" name="77 Redondear rectángulo de esquina diagonal"/>
        <xdr:cNvSpPr/>
      </xdr:nvSpPr>
      <xdr:spPr>
        <a:xfrm>
          <a:off x="1095376" y="13687426"/>
          <a:ext cx="1238250" cy="523874"/>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es-PE" sz="800" b="1">
              <a:latin typeface="Century Gothic" pitchFamily="34" charset="0"/>
            </a:rPr>
            <a:t>Acción 1.1</a:t>
          </a:r>
        </a:p>
        <a:p>
          <a:pPr algn="ctr"/>
          <a:r>
            <a:rPr lang="es-PE" sz="800">
              <a:latin typeface="Century Gothic" pitchFamily="34" charset="0"/>
            </a:rPr>
            <a:t>Construcción</a:t>
          </a:r>
          <a:r>
            <a:rPr lang="es-PE" sz="800" baseline="0">
              <a:latin typeface="Century Gothic" pitchFamily="34" charset="0"/>
            </a:rPr>
            <a:t> de Infraestructura </a:t>
          </a:r>
          <a:endParaRPr lang="es-PE" sz="800">
            <a:latin typeface="Century Gothic" pitchFamily="34" charset="0"/>
          </a:endParaRPr>
        </a:p>
      </xdr:txBody>
    </xdr:sp>
    <xdr:clientData/>
  </xdr:twoCellAnchor>
  <xdr:twoCellAnchor>
    <xdr:from>
      <xdr:col>2</xdr:col>
      <xdr:colOff>276226</xdr:colOff>
      <xdr:row>76</xdr:row>
      <xdr:rowOff>9526</xdr:rowOff>
    </xdr:from>
    <xdr:to>
      <xdr:col>5</xdr:col>
      <xdr:colOff>742950</xdr:colOff>
      <xdr:row>78</xdr:row>
      <xdr:rowOff>38100</xdr:rowOff>
    </xdr:to>
    <xdr:sp macro="" textlink="">
      <xdr:nvSpPr>
        <xdr:cNvPr id="79" name="78 Redondear rectángulo de esquina diagonal"/>
        <xdr:cNvSpPr/>
      </xdr:nvSpPr>
      <xdr:spPr>
        <a:xfrm>
          <a:off x="1123951" y="14335126"/>
          <a:ext cx="2752724" cy="409574"/>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es-PE" sz="800" b="1">
              <a:latin typeface="Century Gothic" pitchFamily="34" charset="0"/>
            </a:rPr>
            <a:t>Acción 1.2</a:t>
          </a:r>
        </a:p>
        <a:p>
          <a:pPr algn="ctr"/>
          <a:r>
            <a:rPr lang="es-PE" sz="800">
              <a:latin typeface="Century Gothic" pitchFamily="34" charset="0"/>
            </a:rPr>
            <a:t>Adquisición de consultorios</a:t>
          </a:r>
          <a:r>
            <a:rPr lang="es-PE" sz="800" baseline="0">
              <a:latin typeface="Century Gothic" pitchFamily="34" charset="0"/>
            </a:rPr>
            <a:t> médicos móviles</a:t>
          </a:r>
        </a:p>
        <a:p>
          <a:pPr algn="ctr"/>
          <a:endParaRPr lang="es-PE" sz="800">
            <a:latin typeface="Century Gothic" pitchFamily="34" charset="0"/>
          </a:endParaRPr>
        </a:p>
      </xdr:txBody>
    </xdr:sp>
    <xdr:clientData/>
  </xdr:twoCellAnchor>
  <xdr:twoCellAnchor>
    <xdr:from>
      <xdr:col>2</xdr:col>
      <xdr:colOff>276226</xdr:colOff>
      <xdr:row>78</xdr:row>
      <xdr:rowOff>104775</xdr:rowOff>
    </xdr:from>
    <xdr:to>
      <xdr:col>3</xdr:col>
      <xdr:colOff>752476</xdr:colOff>
      <xdr:row>81</xdr:row>
      <xdr:rowOff>85724</xdr:rowOff>
    </xdr:to>
    <xdr:sp macro="" textlink="">
      <xdr:nvSpPr>
        <xdr:cNvPr id="80" name="79 Redondear rectángulo de esquina diagonal"/>
        <xdr:cNvSpPr/>
      </xdr:nvSpPr>
      <xdr:spPr>
        <a:xfrm>
          <a:off x="1123951" y="14811375"/>
          <a:ext cx="1238250" cy="552449"/>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es-PE" sz="800" b="1">
              <a:latin typeface="Century Gothic" pitchFamily="34" charset="0"/>
            </a:rPr>
            <a:t>Acción 1.3</a:t>
          </a:r>
        </a:p>
        <a:p>
          <a:pPr algn="ctr"/>
          <a:r>
            <a:rPr lang="es-PE" sz="800">
              <a:latin typeface="Century Gothic" pitchFamily="34" charset="0"/>
            </a:rPr>
            <a:t>Construcción</a:t>
          </a:r>
          <a:r>
            <a:rPr lang="es-PE" sz="800" baseline="0">
              <a:latin typeface="Century Gothic" pitchFamily="34" charset="0"/>
            </a:rPr>
            <a:t> de Infraestructura </a:t>
          </a:r>
          <a:endParaRPr lang="es-PE" sz="800">
            <a:latin typeface="Century Gothic" pitchFamily="34" charset="0"/>
          </a:endParaRPr>
        </a:p>
      </xdr:txBody>
    </xdr:sp>
    <xdr:clientData/>
  </xdr:twoCellAnchor>
  <xdr:twoCellAnchor>
    <xdr:from>
      <xdr:col>2</xdr:col>
      <xdr:colOff>266701</xdr:colOff>
      <xdr:row>81</xdr:row>
      <xdr:rowOff>133350</xdr:rowOff>
    </xdr:from>
    <xdr:to>
      <xdr:col>3</xdr:col>
      <xdr:colOff>742951</xdr:colOff>
      <xdr:row>84</xdr:row>
      <xdr:rowOff>104775</xdr:rowOff>
    </xdr:to>
    <xdr:sp macro="" textlink="">
      <xdr:nvSpPr>
        <xdr:cNvPr id="81" name="80 Redondear rectángulo de esquina diagonal"/>
        <xdr:cNvSpPr/>
      </xdr:nvSpPr>
      <xdr:spPr>
        <a:xfrm>
          <a:off x="1114426" y="15411450"/>
          <a:ext cx="1238250" cy="542925"/>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es-PE" sz="800" b="1">
              <a:latin typeface="Century Gothic" pitchFamily="34" charset="0"/>
            </a:rPr>
            <a:t>Acción 1.4</a:t>
          </a:r>
        </a:p>
        <a:p>
          <a:pPr algn="ctr"/>
          <a:r>
            <a:rPr lang="es-PE" sz="800">
              <a:latin typeface="Century Gothic" pitchFamily="34" charset="0"/>
            </a:rPr>
            <a:t>Construcción</a:t>
          </a:r>
          <a:r>
            <a:rPr lang="es-PE" sz="800" baseline="0">
              <a:latin typeface="Century Gothic" pitchFamily="34" charset="0"/>
            </a:rPr>
            <a:t> de Infraestructura </a:t>
          </a:r>
          <a:endParaRPr lang="es-PE" sz="800">
            <a:latin typeface="Century Gothic" pitchFamily="34" charset="0"/>
          </a:endParaRPr>
        </a:p>
      </xdr:txBody>
    </xdr:sp>
    <xdr:clientData/>
  </xdr:twoCellAnchor>
  <xdr:twoCellAnchor>
    <xdr:from>
      <xdr:col>3</xdr:col>
      <xdr:colOff>752476</xdr:colOff>
      <xdr:row>72</xdr:row>
      <xdr:rowOff>38100</xdr:rowOff>
    </xdr:from>
    <xdr:to>
      <xdr:col>6</xdr:col>
      <xdr:colOff>542926</xdr:colOff>
      <xdr:row>75</xdr:row>
      <xdr:rowOff>142875</xdr:rowOff>
    </xdr:to>
    <xdr:sp macro="" textlink="">
      <xdr:nvSpPr>
        <xdr:cNvPr id="82" name="81 Redondear rectángulo de esquina diagonal"/>
        <xdr:cNvSpPr/>
      </xdr:nvSpPr>
      <xdr:spPr>
        <a:xfrm>
          <a:off x="2362201" y="13601700"/>
          <a:ext cx="2076450" cy="676275"/>
        </a:xfrm>
        <a:prstGeom prst="round2Diag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s-PE" sz="800" b="1">
              <a:latin typeface="Century Gothic" pitchFamily="34" charset="0"/>
            </a:rPr>
            <a:t>Acción 2.1</a:t>
          </a:r>
        </a:p>
        <a:p>
          <a:pPr algn="ctr"/>
          <a:r>
            <a:rPr lang="es-PE" sz="800" b="0">
              <a:latin typeface="Century Gothic" pitchFamily="34" charset="0"/>
            </a:rPr>
            <a:t>Contar</a:t>
          </a:r>
          <a:r>
            <a:rPr lang="es-PE" sz="800" b="0" baseline="0">
              <a:latin typeface="Century Gothic" pitchFamily="34" charset="0"/>
            </a:rPr>
            <a:t> con recursos humanos en cantidad suficiente y capacitado para la atención del servicio</a:t>
          </a:r>
          <a:endParaRPr lang="es-PE" sz="800" b="0">
            <a:latin typeface="Century Gothic" pitchFamily="34" charset="0"/>
          </a:endParaRPr>
        </a:p>
      </xdr:txBody>
    </xdr:sp>
    <xdr:clientData/>
  </xdr:twoCellAnchor>
  <xdr:twoCellAnchor>
    <xdr:from>
      <xdr:col>3</xdr:col>
      <xdr:colOff>238127</xdr:colOff>
      <xdr:row>85</xdr:row>
      <xdr:rowOff>28576</xdr:rowOff>
    </xdr:from>
    <xdr:to>
      <xdr:col>3</xdr:col>
      <xdr:colOff>723900</xdr:colOff>
      <xdr:row>85</xdr:row>
      <xdr:rowOff>171450</xdr:rowOff>
    </xdr:to>
    <xdr:sp macro="" textlink="">
      <xdr:nvSpPr>
        <xdr:cNvPr id="83" name="82 Redondear rectángulo de esquina diagonal"/>
        <xdr:cNvSpPr/>
      </xdr:nvSpPr>
      <xdr:spPr>
        <a:xfrm>
          <a:off x="1847852" y="16068676"/>
          <a:ext cx="485773" cy="142874"/>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endParaRPr lang="es-PE"/>
        </a:p>
      </xdr:txBody>
    </xdr:sp>
    <xdr:clientData/>
  </xdr:twoCellAnchor>
  <xdr:twoCellAnchor>
    <xdr:from>
      <xdr:col>6</xdr:col>
      <xdr:colOff>581026</xdr:colOff>
      <xdr:row>72</xdr:row>
      <xdr:rowOff>76201</xdr:rowOff>
    </xdr:from>
    <xdr:to>
      <xdr:col>9</xdr:col>
      <xdr:colOff>142875</xdr:colOff>
      <xdr:row>75</xdr:row>
      <xdr:rowOff>28575</xdr:rowOff>
    </xdr:to>
    <xdr:sp macro="" textlink="">
      <xdr:nvSpPr>
        <xdr:cNvPr id="84" name="83 Redondear rectángulo de esquina diagonal"/>
        <xdr:cNvSpPr/>
      </xdr:nvSpPr>
      <xdr:spPr>
        <a:xfrm>
          <a:off x="4476751" y="13639801"/>
          <a:ext cx="1847849" cy="523874"/>
        </a:xfrm>
        <a:prstGeom prst="round2Diag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s-PE" sz="800" b="1">
              <a:latin typeface="Century Gothic" pitchFamily="34" charset="0"/>
            </a:rPr>
            <a:t>Acción 3.1</a:t>
          </a:r>
        </a:p>
        <a:p>
          <a:pPr algn="ctr"/>
          <a:r>
            <a:rPr lang="es-PE" sz="800">
              <a:latin typeface="Century Gothic" pitchFamily="34" charset="0"/>
            </a:rPr>
            <a:t>Adquisición de equipos  para examenes</a:t>
          </a:r>
          <a:r>
            <a:rPr lang="es-PE" sz="800" baseline="0">
              <a:latin typeface="Century Gothic" pitchFamily="34" charset="0"/>
            </a:rPr>
            <a:t> preventivos </a:t>
          </a:r>
          <a:r>
            <a:rPr lang="es-PE" sz="800">
              <a:latin typeface="Century Gothic" pitchFamily="34" charset="0"/>
            </a:rPr>
            <a:t> </a:t>
          </a:r>
        </a:p>
      </xdr:txBody>
    </xdr:sp>
    <xdr:clientData/>
  </xdr:twoCellAnchor>
  <xdr:twoCellAnchor>
    <xdr:from>
      <xdr:col>6</xdr:col>
      <xdr:colOff>171451</xdr:colOff>
      <xdr:row>76</xdr:row>
      <xdr:rowOff>66675</xdr:rowOff>
    </xdr:from>
    <xdr:to>
      <xdr:col>9</xdr:col>
      <xdr:colOff>142875</xdr:colOff>
      <xdr:row>79</xdr:row>
      <xdr:rowOff>171451</xdr:rowOff>
    </xdr:to>
    <xdr:sp macro="" textlink="">
      <xdr:nvSpPr>
        <xdr:cNvPr id="85" name="84 Redondear rectángulo de esquina diagonal"/>
        <xdr:cNvSpPr/>
      </xdr:nvSpPr>
      <xdr:spPr>
        <a:xfrm>
          <a:off x="4067176" y="14392275"/>
          <a:ext cx="2257424" cy="676276"/>
        </a:xfrm>
        <a:prstGeom prst="round2Diag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s-PE" sz="800" b="1">
              <a:latin typeface="Century Gothic" pitchFamily="34" charset="0"/>
            </a:rPr>
            <a:t>Acción 4.1</a:t>
          </a:r>
        </a:p>
        <a:p>
          <a:pPr algn="ctr"/>
          <a:r>
            <a:rPr lang="es-PE" sz="800">
              <a:latin typeface="Century Gothic" pitchFamily="34" charset="0"/>
            </a:rPr>
            <a:t>Capacitación en el uso y programación de labores</a:t>
          </a:r>
          <a:r>
            <a:rPr lang="es-PE" sz="800" baseline="0">
              <a:latin typeface="Century Gothic" pitchFamily="34" charset="0"/>
            </a:rPr>
            <a:t> de mantenimiento periódico de los equipos</a:t>
          </a:r>
          <a:endParaRPr lang="es-PE" sz="800">
            <a:latin typeface="Century Gothic" pitchFamily="34" charset="0"/>
          </a:endParaRPr>
        </a:p>
      </xdr:txBody>
    </xdr:sp>
    <xdr:clientData/>
  </xdr:twoCellAnchor>
  <xdr:twoCellAnchor>
    <xdr:from>
      <xdr:col>9</xdr:col>
      <xdr:colOff>533400</xdr:colOff>
      <xdr:row>72</xdr:row>
      <xdr:rowOff>57150</xdr:rowOff>
    </xdr:from>
    <xdr:to>
      <xdr:col>12</xdr:col>
      <xdr:colOff>114300</xdr:colOff>
      <xdr:row>75</xdr:row>
      <xdr:rowOff>161925</xdr:rowOff>
    </xdr:to>
    <xdr:sp macro="" textlink="">
      <xdr:nvSpPr>
        <xdr:cNvPr id="86" name="85 Redondear rectángulo de esquina diagonal"/>
        <xdr:cNvSpPr/>
      </xdr:nvSpPr>
      <xdr:spPr>
        <a:xfrm>
          <a:off x="6715125" y="13620750"/>
          <a:ext cx="1552575" cy="676275"/>
        </a:xfrm>
        <a:prstGeom prst="round2Diag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s-PE" sz="800" b="1">
              <a:latin typeface="Century Gothic" pitchFamily="34" charset="0"/>
            </a:rPr>
            <a:t>Acción 5.1</a:t>
          </a:r>
        </a:p>
        <a:p>
          <a:pPr algn="ctr"/>
          <a:r>
            <a:rPr lang="es-PE" sz="800">
              <a:latin typeface="Century Gothic" pitchFamily="34" charset="0"/>
            </a:rPr>
            <a:t>Campañas de difusión para la prevención y el despistaje del Cáncer</a:t>
          </a:r>
        </a:p>
      </xdr:txBody>
    </xdr:sp>
    <xdr:clientData/>
  </xdr:twoCellAnchor>
  <xdr:twoCellAnchor>
    <xdr:from>
      <xdr:col>2</xdr:col>
      <xdr:colOff>47625</xdr:colOff>
      <xdr:row>72</xdr:row>
      <xdr:rowOff>38100</xdr:rowOff>
    </xdr:from>
    <xdr:to>
      <xdr:col>2</xdr:col>
      <xdr:colOff>47625</xdr:colOff>
      <xdr:row>83</xdr:row>
      <xdr:rowOff>76200</xdr:rowOff>
    </xdr:to>
    <xdr:cxnSp macro="">
      <xdr:nvCxnSpPr>
        <xdr:cNvPr id="87" name="86 Conector recto"/>
        <xdr:cNvCxnSpPr/>
      </xdr:nvCxnSpPr>
      <xdr:spPr>
        <a:xfrm>
          <a:off x="895350" y="13601700"/>
          <a:ext cx="0" cy="2133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72</xdr:row>
      <xdr:rowOff>28575</xdr:rowOff>
    </xdr:from>
    <xdr:to>
      <xdr:col>3</xdr:col>
      <xdr:colOff>0</xdr:colOff>
      <xdr:row>72</xdr:row>
      <xdr:rowOff>28575</xdr:rowOff>
    </xdr:to>
    <xdr:cxnSp macro="">
      <xdr:nvCxnSpPr>
        <xdr:cNvPr id="88" name="87 Conector recto"/>
        <xdr:cNvCxnSpPr/>
      </xdr:nvCxnSpPr>
      <xdr:spPr>
        <a:xfrm>
          <a:off x="895350" y="13592175"/>
          <a:ext cx="7143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71</xdr:row>
      <xdr:rowOff>47625</xdr:rowOff>
    </xdr:from>
    <xdr:to>
      <xdr:col>3</xdr:col>
      <xdr:colOff>9525</xdr:colOff>
      <xdr:row>72</xdr:row>
      <xdr:rowOff>123825</xdr:rowOff>
    </xdr:to>
    <xdr:cxnSp macro="">
      <xdr:nvCxnSpPr>
        <xdr:cNvPr id="89" name="88 Conector recto"/>
        <xdr:cNvCxnSpPr/>
      </xdr:nvCxnSpPr>
      <xdr:spPr>
        <a:xfrm>
          <a:off x="1619250" y="13420725"/>
          <a:ext cx="0" cy="266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83</xdr:row>
      <xdr:rowOff>66675</xdr:rowOff>
    </xdr:from>
    <xdr:to>
      <xdr:col>2</xdr:col>
      <xdr:colOff>266700</xdr:colOff>
      <xdr:row>83</xdr:row>
      <xdr:rowOff>66677</xdr:rowOff>
    </xdr:to>
    <xdr:cxnSp macro="">
      <xdr:nvCxnSpPr>
        <xdr:cNvPr id="90" name="89 Conector recto"/>
        <xdr:cNvCxnSpPr/>
      </xdr:nvCxnSpPr>
      <xdr:spPr>
        <a:xfrm flipV="1">
          <a:off x="885825" y="15725775"/>
          <a:ext cx="228600"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80</xdr:row>
      <xdr:rowOff>9525</xdr:rowOff>
    </xdr:from>
    <xdr:to>
      <xdr:col>2</xdr:col>
      <xdr:colOff>276225</xdr:colOff>
      <xdr:row>80</xdr:row>
      <xdr:rowOff>9527</xdr:rowOff>
    </xdr:to>
    <xdr:cxnSp macro="">
      <xdr:nvCxnSpPr>
        <xdr:cNvPr id="91" name="90 Conector recto"/>
        <xdr:cNvCxnSpPr/>
      </xdr:nvCxnSpPr>
      <xdr:spPr>
        <a:xfrm flipV="1">
          <a:off x="895350" y="15097125"/>
          <a:ext cx="228600"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77</xdr:row>
      <xdr:rowOff>47625</xdr:rowOff>
    </xdr:from>
    <xdr:to>
      <xdr:col>2</xdr:col>
      <xdr:colOff>276225</xdr:colOff>
      <xdr:row>77</xdr:row>
      <xdr:rowOff>47627</xdr:rowOff>
    </xdr:to>
    <xdr:cxnSp macro="">
      <xdr:nvCxnSpPr>
        <xdr:cNvPr id="92" name="91 Conector recto"/>
        <xdr:cNvCxnSpPr/>
      </xdr:nvCxnSpPr>
      <xdr:spPr>
        <a:xfrm flipV="1">
          <a:off x="895350" y="14563725"/>
          <a:ext cx="228600"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714375</xdr:colOff>
      <xdr:row>71</xdr:row>
      <xdr:rowOff>38100</xdr:rowOff>
    </xdr:from>
    <xdr:to>
      <xdr:col>4</xdr:col>
      <xdr:colOff>714375</xdr:colOff>
      <xdr:row>72</xdr:row>
      <xdr:rowOff>47625</xdr:rowOff>
    </xdr:to>
    <xdr:cxnSp macro="">
      <xdr:nvCxnSpPr>
        <xdr:cNvPr id="93" name="92 Conector recto"/>
        <xdr:cNvCxnSpPr/>
      </xdr:nvCxnSpPr>
      <xdr:spPr>
        <a:xfrm>
          <a:off x="3086100" y="13411200"/>
          <a:ext cx="0" cy="200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71</xdr:row>
      <xdr:rowOff>142875</xdr:rowOff>
    </xdr:from>
    <xdr:to>
      <xdr:col>9</xdr:col>
      <xdr:colOff>104775</xdr:colOff>
      <xdr:row>72</xdr:row>
      <xdr:rowOff>76200</xdr:rowOff>
    </xdr:to>
    <xdr:cxnSp macro="">
      <xdr:nvCxnSpPr>
        <xdr:cNvPr id="94" name="93 Conector angular"/>
        <xdr:cNvCxnSpPr/>
      </xdr:nvCxnSpPr>
      <xdr:spPr>
        <a:xfrm>
          <a:off x="4362450" y="13515975"/>
          <a:ext cx="1924050" cy="12382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71</xdr:row>
      <xdr:rowOff>47625</xdr:rowOff>
    </xdr:from>
    <xdr:to>
      <xdr:col>6</xdr:col>
      <xdr:colOff>457200</xdr:colOff>
      <xdr:row>71</xdr:row>
      <xdr:rowOff>152400</xdr:rowOff>
    </xdr:to>
    <xdr:cxnSp macro="">
      <xdr:nvCxnSpPr>
        <xdr:cNvPr id="95" name="94 Conector recto"/>
        <xdr:cNvCxnSpPr/>
      </xdr:nvCxnSpPr>
      <xdr:spPr>
        <a:xfrm>
          <a:off x="4352925" y="13420725"/>
          <a:ext cx="0" cy="104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71</xdr:row>
      <xdr:rowOff>66675</xdr:rowOff>
    </xdr:from>
    <xdr:to>
      <xdr:col>8</xdr:col>
      <xdr:colOff>495300</xdr:colOff>
      <xdr:row>71</xdr:row>
      <xdr:rowOff>171450</xdr:rowOff>
    </xdr:to>
    <xdr:cxnSp macro="">
      <xdr:nvCxnSpPr>
        <xdr:cNvPr id="96" name="95 Conector recto"/>
        <xdr:cNvCxnSpPr/>
      </xdr:nvCxnSpPr>
      <xdr:spPr>
        <a:xfrm>
          <a:off x="5915025" y="13439775"/>
          <a:ext cx="0" cy="104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495300</xdr:colOff>
      <xdr:row>75</xdr:row>
      <xdr:rowOff>133350</xdr:rowOff>
    </xdr:from>
    <xdr:to>
      <xdr:col>9</xdr:col>
      <xdr:colOff>285750</xdr:colOff>
      <xdr:row>75</xdr:row>
      <xdr:rowOff>133350</xdr:rowOff>
    </xdr:to>
    <xdr:cxnSp macro="">
      <xdr:nvCxnSpPr>
        <xdr:cNvPr id="97" name="96 Conector recto"/>
        <xdr:cNvCxnSpPr/>
      </xdr:nvCxnSpPr>
      <xdr:spPr>
        <a:xfrm>
          <a:off x="5153025" y="14268450"/>
          <a:ext cx="13144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71</xdr:row>
      <xdr:rowOff>180975</xdr:rowOff>
    </xdr:from>
    <xdr:to>
      <xdr:col>9</xdr:col>
      <xdr:colOff>285750</xdr:colOff>
      <xdr:row>75</xdr:row>
      <xdr:rowOff>133350</xdr:rowOff>
    </xdr:to>
    <xdr:cxnSp macro="">
      <xdr:nvCxnSpPr>
        <xdr:cNvPr id="98" name="97 Conector recto"/>
        <xdr:cNvCxnSpPr/>
      </xdr:nvCxnSpPr>
      <xdr:spPr>
        <a:xfrm>
          <a:off x="6467475" y="13554075"/>
          <a:ext cx="0" cy="714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495300</xdr:colOff>
      <xdr:row>75</xdr:row>
      <xdr:rowOff>133350</xdr:rowOff>
    </xdr:from>
    <xdr:to>
      <xdr:col>7</xdr:col>
      <xdr:colOff>495300</xdr:colOff>
      <xdr:row>76</xdr:row>
      <xdr:rowOff>47625</xdr:rowOff>
    </xdr:to>
    <xdr:cxnSp macro="">
      <xdr:nvCxnSpPr>
        <xdr:cNvPr id="99" name="98 Conector recto"/>
        <xdr:cNvCxnSpPr/>
      </xdr:nvCxnSpPr>
      <xdr:spPr>
        <a:xfrm>
          <a:off x="5153025" y="14268450"/>
          <a:ext cx="0" cy="104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485775</xdr:colOff>
      <xdr:row>71</xdr:row>
      <xdr:rowOff>180975</xdr:rowOff>
    </xdr:from>
    <xdr:to>
      <xdr:col>9</xdr:col>
      <xdr:colOff>285750</xdr:colOff>
      <xdr:row>71</xdr:row>
      <xdr:rowOff>180975</xdr:rowOff>
    </xdr:to>
    <xdr:cxnSp macro="">
      <xdr:nvCxnSpPr>
        <xdr:cNvPr id="100" name="99 Conector recto"/>
        <xdr:cNvCxnSpPr/>
      </xdr:nvCxnSpPr>
      <xdr:spPr>
        <a:xfrm>
          <a:off x="5905500" y="13554075"/>
          <a:ext cx="561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71</xdr:row>
      <xdr:rowOff>19050</xdr:rowOff>
    </xdr:from>
    <xdr:to>
      <xdr:col>10</xdr:col>
      <xdr:colOff>552450</xdr:colOff>
      <xdr:row>72</xdr:row>
      <xdr:rowOff>85725</xdr:rowOff>
    </xdr:to>
    <xdr:cxnSp macro="">
      <xdr:nvCxnSpPr>
        <xdr:cNvPr id="101" name="100 Conector recto"/>
        <xdr:cNvCxnSpPr/>
      </xdr:nvCxnSpPr>
      <xdr:spPr>
        <a:xfrm>
          <a:off x="7496175" y="13392150"/>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485775</xdr:colOff>
      <xdr:row>81</xdr:row>
      <xdr:rowOff>38100</xdr:rowOff>
    </xdr:from>
    <xdr:to>
      <xdr:col>9</xdr:col>
      <xdr:colOff>47625</xdr:colOff>
      <xdr:row>86</xdr:row>
      <xdr:rowOff>28575</xdr:rowOff>
    </xdr:to>
    <xdr:pic>
      <xdr:nvPicPr>
        <xdr:cNvPr id="132371" name="Picture 2"/>
        <xdr:cNvPicPr>
          <a:picLocks noChangeAspect="1" noChangeArrowheads="1"/>
        </xdr:cNvPicPr>
      </xdr:nvPicPr>
      <xdr:blipFill>
        <a:blip xmlns:r="http://schemas.openxmlformats.org/officeDocument/2006/relationships" r:embed="rId1" cstate="print"/>
        <a:srcRect l="51955" t="77507" r="28075" b="6561"/>
        <a:stretch>
          <a:fillRect/>
        </a:stretch>
      </xdr:blipFill>
      <xdr:spPr bwMode="auto">
        <a:xfrm>
          <a:off x="4381500" y="15316200"/>
          <a:ext cx="184785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400050</xdr:colOff>
      <xdr:row>11</xdr:row>
      <xdr:rowOff>137584</xdr:rowOff>
    </xdr:from>
    <xdr:to>
      <xdr:col>10</xdr:col>
      <xdr:colOff>657225</xdr:colOff>
      <xdr:row>30</xdr:row>
      <xdr:rowOff>66676</xdr:rowOff>
    </xdr:to>
    <xdr:pic>
      <xdr:nvPicPr>
        <xdr:cNvPr id="2" name="Picture 1"/>
        <xdr:cNvPicPr>
          <a:picLocks noChangeAspect="1" noChangeArrowheads="1"/>
        </xdr:cNvPicPr>
      </xdr:nvPicPr>
      <xdr:blipFill>
        <a:blip xmlns:r="http://schemas.openxmlformats.org/officeDocument/2006/relationships" r:embed="rId1" cstate="print"/>
        <a:srcRect l="2312" t="15704" r="4936" b="1576"/>
        <a:stretch>
          <a:fillRect/>
        </a:stretch>
      </xdr:blipFill>
      <xdr:spPr bwMode="auto">
        <a:xfrm>
          <a:off x="5998633" y="2010834"/>
          <a:ext cx="4659842" cy="345334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xdr:colOff>
      <xdr:row>22</xdr:row>
      <xdr:rowOff>104775</xdr:rowOff>
    </xdr:from>
    <xdr:to>
      <xdr:col>7</xdr:col>
      <xdr:colOff>552450</xdr:colOff>
      <xdr:row>37</xdr:row>
      <xdr:rowOff>19050</xdr:rowOff>
    </xdr:to>
    <xdr:graphicFrame macro="">
      <xdr:nvGraphicFramePr>
        <xdr:cNvPr id="1746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638175</xdr:colOff>
      <xdr:row>22</xdr:row>
      <xdr:rowOff>47625</xdr:rowOff>
    </xdr:from>
    <xdr:to>
      <xdr:col>16</xdr:col>
      <xdr:colOff>104775</xdr:colOff>
      <xdr:row>36</xdr:row>
      <xdr:rowOff>114300</xdr:rowOff>
    </xdr:to>
    <xdr:graphicFrame macro="">
      <xdr:nvGraphicFramePr>
        <xdr:cNvPr id="1746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xdr:colOff>
      <xdr:row>21</xdr:row>
      <xdr:rowOff>104775</xdr:rowOff>
    </xdr:from>
    <xdr:to>
      <xdr:col>7</xdr:col>
      <xdr:colOff>552450</xdr:colOff>
      <xdr:row>36</xdr:row>
      <xdr:rowOff>19050</xdr:rowOff>
    </xdr:to>
    <xdr:graphicFrame macro="">
      <xdr:nvGraphicFramePr>
        <xdr:cNvPr id="2053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638175</xdr:colOff>
      <xdr:row>21</xdr:row>
      <xdr:rowOff>47625</xdr:rowOff>
    </xdr:from>
    <xdr:to>
      <xdr:col>16</xdr:col>
      <xdr:colOff>104775</xdr:colOff>
      <xdr:row>35</xdr:row>
      <xdr:rowOff>114300</xdr:rowOff>
    </xdr:to>
    <xdr:graphicFrame macro="">
      <xdr:nvGraphicFramePr>
        <xdr:cNvPr id="20538"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chavezg/CONFIG~1/Temp/Yamil_Jenn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Grles Para LLenar"/>
      <sheetName val="Pob Asig Para Llenar"/>
      <sheetName val="D. Potencial "/>
      <sheetName val="D. Efectiva CE"/>
      <sheetName val="Demanda MFyR"/>
      <sheetName val="Requerimiento Inf. y RRHH"/>
      <sheetName val="Equipamiento"/>
      <sheetName val="Demanda Efectiva Emergencia"/>
      <sheetName val="Demanada Efec. Internamiento"/>
      <sheetName val="Partos"/>
      <sheetName val="Deman Legrados"/>
      <sheetName val="Controles Prenat"/>
      <sheetName val="Inmuniz"/>
      <sheetName val="CRED &lt;1 año"/>
      <sheetName val="CRED 1 año"/>
      <sheetName val="CRED 2 años"/>
      <sheetName val="CRED 3 años"/>
      <sheetName val="CRED 4 años"/>
      <sheetName val="Dem del Adolesc"/>
      <sheetName val="Dem. Odontología"/>
      <sheetName val="Dem Rayos X"/>
      <sheetName val="Ecografía"/>
      <sheetName val="Laboratorio"/>
      <sheetName val="Farmacia"/>
      <sheetName val="Sala de Operaciones"/>
      <sheetName val="Planificación Familiar"/>
      <sheetName val="Resumen Demanda"/>
      <sheetName val="Consultorio Medicina"/>
      <sheetName val="Consultorio Pediatría"/>
      <sheetName val="Consultorio GO"/>
      <sheetName val="Tópico Emerg"/>
      <sheetName val="Camas Observ"/>
      <sheetName val="CPN"/>
      <sheetName val="PPFF"/>
      <sheetName val="Adolescente"/>
      <sheetName val="CRED"/>
      <sheetName val="Inmuniza"/>
      <sheetName val="Consul Odont"/>
      <sheetName val="Salas Rayos X"/>
      <sheetName val="Salas Ecografía"/>
      <sheetName val="Lab. Toma de Muestra"/>
      <sheetName val="Lab. Proces. de Muestr."/>
      <sheetName val="Camas Dilatación"/>
      <sheetName val="Sala de Partos"/>
      <sheetName val="SOP"/>
      <sheetName val="Sala de Legrados"/>
      <sheetName val="Camas de Puerperio Inmediato"/>
      <sheetName val="Camas de Internamiento"/>
      <sheetName val="Vent. Farmacia"/>
      <sheetName val="Dem. Inf. I-4"/>
      <sheetName val="Resumen Inf."/>
      <sheetName val="Demanda I-4 para RRHH"/>
      <sheetName val="Oferta Año 1"/>
      <sheetName val="Oferta Año 2"/>
      <sheetName val="Oferta Año 3"/>
      <sheetName val="Oferta Año 4"/>
      <sheetName val="Oferta Año 5"/>
      <sheetName val="Oferta Año 6"/>
      <sheetName val="Oferta Año 7"/>
      <sheetName val="Oferta Año 8"/>
      <sheetName val="Oferta Año 9"/>
      <sheetName val="Oferta Año 10"/>
      <sheetName val="Resumen Final"/>
      <sheetName val="PROGRAMA ARQUITECTONICO"/>
      <sheetName val="Equipamiento I-4"/>
      <sheetName val="Ppto Preoperat. &quot;Pegar&quot;"/>
      <sheetName val="Económico"/>
      <sheetName val="Plan de Produc Sin Proy."/>
      <sheetName val="Plan de Req Sin Proy"/>
      <sheetName val="Plan de Req Con Proy"/>
      <sheetName val="Costos con Proy."/>
      <sheetName val="Beneficios"/>
      <sheetName val="VACT ALT 01"/>
      <sheetName val="VACT ALT 02"/>
      <sheetName val="Sensibilidad"/>
      <sheetName val="Sensibilidad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3">
          <cell r="G13">
            <v>349759.09158394422</v>
          </cell>
        </row>
        <row r="15">
          <cell r="G15">
            <v>7763977.2895986047</v>
          </cell>
        </row>
        <row r="16">
          <cell r="G16">
            <v>980000</v>
          </cell>
        </row>
        <row r="18">
          <cell r="G18">
            <v>524638.63737591624</v>
          </cell>
        </row>
        <row r="19">
          <cell r="G19">
            <v>9618375.0185584649</v>
          </cell>
        </row>
        <row r="20">
          <cell r="G20">
            <v>961838</v>
          </cell>
        </row>
        <row r="21">
          <cell r="G21">
            <v>480919</v>
          </cell>
        </row>
      </sheetData>
      <sheetData sheetId="66"/>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U359"/>
  <sheetViews>
    <sheetView showGridLines="0" tabSelected="1" topLeftCell="A245" zoomScaleNormal="100" zoomScaleSheetLayoutView="100" workbookViewId="0">
      <selection activeCell="L274" sqref="L274"/>
    </sheetView>
  </sheetViews>
  <sheetFormatPr baseColWidth="10" defaultRowHeight="12.75"/>
  <cols>
    <col min="1" max="1" width="6.140625" style="72" customWidth="1"/>
    <col min="2" max="2" width="18" style="72" customWidth="1"/>
    <col min="3" max="9" width="11.85546875" style="72" customWidth="1"/>
    <col min="10" max="13" width="12.5703125" style="72" customWidth="1"/>
    <col min="14" max="14" width="11.7109375" style="72" bestFit="1" customWidth="1"/>
    <col min="15" max="16384" width="11.42578125" style="72"/>
  </cols>
  <sheetData>
    <row r="2" spans="1:11" ht="18">
      <c r="B2" s="533" t="s">
        <v>162</v>
      </c>
      <c r="C2" s="534"/>
      <c r="D2" s="534"/>
      <c r="E2" s="534"/>
      <c r="F2" s="534"/>
      <c r="G2" s="534"/>
      <c r="H2" s="534"/>
      <c r="I2" s="534"/>
      <c r="J2" s="535"/>
    </row>
    <row r="3" spans="1:11" ht="18" customHeight="1">
      <c r="B3" s="536" t="s">
        <v>163</v>
      </c>
      <c r="C3" s="537"/>
      <c r="D3" s="537"/>
      <c r="E3" s="537"/>
      <c r="F3" s="537"/>
      <c r="G3" s="537"/>
      <c r="H3" s="537"/>
      <c r="I3" s="537"/>
      <c r="J3" s="538"/>
    </row>
    <row r="4" spans="1:11" ht="18">
      <c r="B4" s="74"/>
      <c r="C4" s="75"/>
      <c r="D4" s="75"/>
      <c r="E4" s="76" t="s">
        <v>164</v>
      </c>
      <c r="F4" s="77"/>
      <c r="G4" s="77"/>
      <c r="H4" s="77"/>
      <c r="I4" s="75"/>
      <c r="J4" s="78"/>
    </row>
    <row r="5" spans="1:11" ht="27" customHeight="1">
      <c r="B5" s="539" t="s">
        <v>165</v>
      </c>
      <c r="C5" s="540"/>
      <c r="D5" s="540"/>
      <c r="E5" s="540"/>
      <c r="F5" s="540"/>
      <c r="G5" s="540"/>
      <c r="H5" s="540"/>
      <c r="I5" s="540"/>
      <c r="J5" s="541"/>
    </row>
    <row r="6" spans="1:11" ht="20.25" customHeight="1">
      <c r="A6" s="79"/>
      <c r="B6" s="542" t="s">
        <v>166</v>
      </c>
      <c r="C6" s="543"/>
      <c r="D6" s="543"/>
      <c r="E6" s="543"/>
      <c r="F6" s="543"/>
      <c r="G6" s="543"/>
      <c r="H6" s="543"/>
      <c r="I6" s="543"/>
      <c r="J6" s="544"/>
    </row>
    <row r="7" spans="1:11" ht="10.5" customHeight="1">
      <c r="B7" s="83"/>
      <c r="C7" s="83"/>
      <c r="D7" s="83"/>
      <c r="E7" s="83"/>
      <c r="F7" s="83"/>
      <c r="G7" s="83"/>
      <c r="H7" s="83"/>
      <c r="I7" s="83"/>
      <c r="J7" s="83"/>
    </row>
    <row r="8" spans="1:11" ht="10.5" customHeight="1">
      <c r="B8" s="83"/>
      <c r="C8" s="83"/>
      <c r="D8" s="83"/>
      <c r="E8" s="83"/>
      <c r="F8" s="83"/>
      <c r="G8" s="83"/>
      <c r="H8" s="83"/>
      <c r="I8" s="83"/>
      <c r="J8" s="83"/>
    </row>
    <row r="9" spans="1:11" ht="18.75" customHeight="1">
      <c r="B9" s="84" t="s">
        <v>167</v>
      </c>
      <c r="C9" s="85"/>
      <c r="D9" s="85"/>
      <c r="E9" s="85"/>
      <c r="F9" s="85"/>
      <c r="G9" s="85"/>
      <c r="H9" s="85"/>
      <c r="I9" s="85"/>
      <c r="J9" s="85"/>
    </row>
    <row r="10" spans="1:11" s="86" customFormat="1">
      <c r="B10" s="87"/>
      <c r="C10" s="88"/>
      <c r="D10" s="88"/>
      <c r="E10" s="88"/>
      <c r="F10" s="88"/>
      <c r="G10" s="88"/>
      <c r="H10" s="88"/>
      <c r="I10" s="88"/>
      <c r="J10" s="88"/>
    </row>
    <row r="11" spans="1:11" ht="13.5" customHeight="1">
      <c r="B11" s="89" t="s">
        <v>168</v>
      </c>
      <c r="C11" s="83"/>
      <c r="D11" s="83"/>
      <c r="F11" s="90"/>
      <c r="G11" s="83"/>
      <c r="H11" s="83"/>
      <c r="I11" s="83"/>
      <c r="J11" s="83"/>
    </row>
    <row r="12" spans="1:11" ht="13.5" customHeight="1">
      <c r="C12" s="83"/>
      <c r="D12" s="83"/>
      <c r="E12" s="76"/>
      <c r="F12" s="83"/>
      <c r="G12" s="83"/>
      <c r="H12" s="83"/>
      <c r="I12" s="83"/>
      <c r="J12" s="83"/>
    </row>
    <row r="13" spans="1:11" ht="12" customHeight="1">
      <c r="B13" s="89" t="s">
        <v>169</v>
      </c>
      <c r="C13" s="91"/>
    </row>
    <row r="14" spans="1:11" ht="27.75" customHeight="1">
      <c r="B14" s="530" t="s">
        <v>170</v>
      </c>
      <c r="C14" s="531"/>
      <c r="D14" s="531"/>
      <c r="E14" s="531"/>
      <c r="F14" s="531"/>
      <c r="G14" s="531"/>
      <c r="H14" s="531"/>
      <c r="I14" s="531"/>
      <c r="J14" s="532"/>
    </row>
    <row r="15" spans="1:11" ht="12" customHeight="1">
      <c r="B15" s="92"/>
      <c r="C15" s="92"/>
      <c r="D15" s="92"/>
      <c r="E15" s="92"/>
      <c r="F15" s="92"/>
      <c r="G15" s="92"/>
      <c r="H15" s="92"/>
      <c r="I15" s="92"/>
      <c r="J15" s="92"/>
    </row>
    <row r="16" spans="1:11">
      <c r="B16" s="93" t="s">
        <v>171</v>
      </c>
      <c r="C16" s="94"/>
      <c r="D16" s="94"/>
      <c r="E16" s="94"/>
      <c r="F16" s="7"/>
      <c r="G16" s="7"/>
      <c r="H16" s="7"/>
      <c r="I16" s="7"/>
      <c r="J16" s="7"/>
      <c r="K16" s="7"/>
    </row>
    <row r="17" spans="2:11">
      <c r="F17" s="7"/>
      <c r="G17" s="7"/>
      <c r="H17" s="7"/>
      <c r="I17" s="7"/>
      <c r="J17" s="7"/>
      <c r="K17" s="7"/>
    </row>
    <row r="18" spans="2:11">
      <c r="B18" s="545" t="s">
        <v>172</v>
      </c>
      <c r="C18" s="546"/>
      <c r="D18" s="547"/>
      <c r="E18" s="95" t="s">
        <v>173</v>
      </c>
      <c r="F18" s="96"/>
      <c r="G18" s="96"/>
      <c r="H18" s="96"/>
      <c r="I18" s="96"/>
      <c r="J18" s="97"/>
      <c r="K18" s="7"/>
    </row>
    <row r="19" spans="2:11">
      <c r="B19" s="545" t="s">
        <v>174</v>
      </c>
      <c r="C19" s="546"/>
      <c r="D19" s="547"/>
      <c r="E19" s="95" t="s">
        <v>175</v>
      </c>
      <c r="F19" s="96"/>
      <c r="G19" s="96"/>
      <c r="H19" s="96"/>
      <c r="I19" s="96"/>
      <c r="J19" s="97"/>
      <c r="K19" s="7"/>
    </row>
    <row r="20" spans="2:11">
      <c r="B20" s="545" t="s">
        <v>176</v>
      </c>
      <c r="C20" s="546"/>
      <c r="D20" s="547"/>
      <c r="E20" s="95" t="s">
        <v>177</v>
      </c>
      <c r="F20" s="96"/>
      <c r="G20" s="96"/>
      <c r="H20" s="96"/>
      <c r="I20" s="96"/>
      <c r="J20" s="97"/>
      <c r="K20" s="7"/>
    </row>
    <row r="21" spans="2:11">
      <c r="B21" s="545" t="s">
        <v>178</v>
      </c>
      <c r="C21" s="546"/>
      <c r="D21" s="547"/>
      <c r="E21" s="96"/>
      <c r="F21" s="96"/>
      <c r="G21" s="96"/>
      <c r="H21" s="96"/>
      <c r="I21" s="96"/>
      <c r="J21" s="97"/>
      <c r="K21" s="7"/>
    </row>
    <row r="23" spans="2:11">
      <c r="B23" s="98" t="s">
        <v>179</v>
      </c>
    </row>
    <row r="25" spans="2:11">
      <c r="B25" s="72" t="s">
        <v>180</v>
      </c>
      <c r="E25" s="554"/>
      <c r="F25" s="555"/>
      <c r="G25" s="555"/>
      <c r="H25" s="555"/>
      <c r="I25" s="555"/>
      <c r="J25" s="556"/>
    </row>
    <row r="26" spans="2:11">
      <c r="D26" s="7"/>
      <c r="E26" s="7"/>
    </row>
    <row r="27" spans="2:11">
      <c r="B27" s="99" t="s">
        <v>181</v>
      </c>
      <c r="C27" s="99"/>
      <c r="D27" s="100"/>
      <c r="E27" s="554"/>
      <c r="F27" s="555"/>
      <c r="G27" s="555"/>
      <c r="H27" s="555"/>
      <c r="I27" s="555"/>
      <c r="J27" s="556"/>
    </row>
    <row r="28" spans="2:11">
      <c r="D28" s="7"/>
    </row>
    <row r="29" spans="2:11">
      <c r="B29" s="99" t="s">
        <v>182</v>
      </c>
      <c r="C29" s="99"/>
      <c r="D29" s="100"/>
      <c r="E29" s="554"/>
      <c r="F29" s="555"/>
      <c r="G29" s="555"/>
      <c r="H29" s="555"/>
      <c r="I29" s="555"/>
      <c r="J29" s="556"/>
    </row>
    <row r="30" spans="2:11">
      <c r="D30" s="7"/>
    </row>
    <row r="32" spans="2:11">
      <c r="B32" s="98" t="s">
        <v>183</v>
      </c>
      <c r="E32" s="101"/>
    </row>
    <row r="34" spans="2:13">
      <c r="B34" s="86" t="s">
        <v>184</v>
      </c>
      <c r="C34" s="86"/>
      <c r="D34" s="86"/>
      <c r="E34" s="86"/>
      <c r="F34" s="86"/>
      <c r="G34" s="86"/>
      <c r="H34" s="86"/>
      <c r="I34" s="86"/>
      <c r="J34" s="86"/>
      <c r="K34" s="86"/>
      <c r="L34" s="86"/>
      <c r="M34" s="101"/>
    </row>
    <row r="35" spans="2:13">
      <c r="B35" s="86"/>
      <c r="C35" s="86"/>
      <c r="D35" s="86"/>
      <c r="E35" s="86"/>
      <c r="F35" s="86"/>
      <c r="G35" s="86"/>
      <c r="H35" s="86"/>
      <c r="I35" s="86"/>
      <c r="J35" s="86"/>
      <c r="K35" s="86"/>
      <c r="L35" s="86"/>
    </row>
    <row r="36" spans="2:13">
      <c r="B36" s="86" t="s">
        <v>185</v>
      </c>
      <c r="C36" s="86"/>
      <c r="D36" s="86"/>
      <c r="E36" s="550" t="s">
        <v>186</v>
      </c>
      <c r="F36" s="551"/>
      <c r="G36" s="550" t="s">
        <v>187</v>
      </c>
      <c r="H36" s="551"/>
      <c r="I36" s="550" t="s">
        <v>188</v>
      </c>
      <c r="J36" s="551"/>
      <c r="L36" s="86"/>
    </row>
    <row r="37" spans="2:13">
      <c r="B37" s="86"/>
      <c r="C37" s="86"/>
      <c r="D37" s="86"/>
      <c r="E37" s="552" t="s">
        <v>391</v>
      </c>
      <c r="F37" s="553"/>
      <c r="G37" s="552" t="s">
        <v>392</v>
      </c>
      <c r="H37" s="553"/>
      <c r="I37" s="552" t="s">
        <v>393</v>
      </c>
      <c r="J37" s="553"/>
      <c r="L37" s="86"/>
    </row>
    <row r="38" spans="2:13">
      <c r="B38" s="86"/>
      <c r="C38" s="86"/>
      <c r="D38" s="86"/>
      <c r="E38" s="86"/>
      <c r="F38" s="102"/>
      <c r="G38" s="102"/>
      <c r="H38" s="73"/>
      <c r="I38" s="73"/>
      <c r="J38" s="86"/>
      <c r="K38" s="86"/>
      <c r="L38" s="86"/>
    </row>
    <row r="39" spans="2:13">
      <c r="B39" s="86" t="s">
        <v>189</v>
      </c>
      <c r="C39" s="86"/>
      <c r="D39" s="86"/>
      <c r="E39" s="550" t="s">
        <v>190</v>
      </c>
      <c r="F39" s="551"/>
      <c r="G39" s="550" t="s">
        <v>191</v>
      </c>
      <c r="H39" s="551"/>
      <c r="I39" s="550" t="s">
        <v>188</v>
      </c>
      <c r="J39" s="551"/>
      <c r="L39" s="86"/>
    </row>
    <row r="40" spans="2:13">
      <c r="B40" s="86"/>
      <c r="C40" s="86"/>
      <c r="D40" s="86"/>
      <c r="E40" s="560"/>
      <c r="F40" s="561"/>
      <c r="G40" s="560"/>
      <c r="H40" s="561"/>
      <c r="I40" s="560"/>
      <c r="J40" s="561"/>
      <c r="L40" s="86"/>
    </row>
    <row r="41" spans="2:13">
      <c r="B41" s="86"/>
      <c r="C41" s="86"/>
      <c r="D41" s="86"/>
      <c r="E41" s="86"/>
      <c r="F41" s="73"/>
      <c r="G41" s="73"/>
      <c r="H41" s="73"/>
      <c r="I41" s="73"/>
      <c r="J41" s="73"/>
      <c r="K41" s="73"/>
      <c r="L41" s="86"/>
    </row>
    <row r="42" spans="2:13" ht="25.5">
      <c r="B42" s="86" t="s">
        <v>192</v>
      </c>
      <c r="C42" s="86"/>
      <c r="D42" s="86"/>
      <c r="E42" s="557" t="s">
        <v>190</v>
      </c>
      <c r="F42" s="558"/>
      <c r="G42" s="557" t="s">
        <v>191</v>
      </c>
      <c r="H42" s="558"/>
      <c r="I42" s="103" t="s">
        <v>193</v>
      </c>
      <c r="J42" s="105" t="s">
        <v>188</v>
      </c>
    </row>
    <row r="43" spans="2:13">
      <c r="B43" s="86"/>
      <c r="C43" s="86"/>
      <c r="D43" s="86"/>
      <c r="E43" s="106"/>
      <c r="F43" s="107"/>
      <c r="G43" s="106"/>
      <c r="H43" s="107"/>
      <c r="I43" s="106"/>
      <c r="J43" s="108"/>
    </row>
    <row r="44" spans="2:13">
      <c r="B44" s="86"/>
      <c r="C44" s="86"/>
      <c r="D44" s="86"/>
      <c r="E44" s="86"/>
      <c r="F44" s="73"/>
      <c r="G44" s="73"/>
      <c r="H44" s="73"/>
      <c r="I44" s="73"/>
      <c r="J44" s="73"/>
      <c r="K44" s="73"/>
      <c r="L44" s="73"/>
    </row>
    <row r="45" spans="2:13">
      <c r="B45" s="86" t="s">
        <v>194</v>
      </c>
      <c r="C45" s="86"/>
      <c r="D45" s="86"/>
      <c r="E45" s="550" t="s">
        <v>188</v>
      </c>
      <c r="F45" s="559"/>
      <c r="G45" s="559"/>
      <c r="H45" s="559"/>
      <c r="I45" s="559"/>
      <c r="J45" s="551"/>
      <c r="L45" s="86"/>
    </row>
    <row r="46" spans="2:13">
      <c r="B46" s="86"/>
      <c r="C46" s="86"/>
      <c r="D46" s="86"/>
      <c r="E46" s="106"/>
      <c r="F46" s="109"/>
      <c r="G46" s="109"/>
      <c r="H46" s="109"/>
      <c r="I46" s="109"/>
      <c r="J46" s="107"/>
      <c r="L46" s="86"/>
    </row>
    <row r="47" spans="2:13">
      <c r="B47" s="86"/>
      <c r="C47" s="86"/>
      <c r="D47" s="86"/>
      <c r="E47" s="86"/>
      <c r="F47" s="73"/>
      <c r="G47" s="73"/>
      <c r="H47" s="86"/>
      <c r="I47" s="86"/>
      <c r="J47" s="86"/>
      <c r="K47" s="86"/>
      <c r="L47" s="86"/>
    </row>
    <row r="48" spans="2:13">
      <c r="B48" s="86" t="s">
        <v>195</v>
      </c>
      <c r="C48" s="86"/>
      <c r="D48" s="86"/>
      <c r="E48" s="557" t="s">
        <v>196</v>
      </c>
      <c r="F48" s="558"/>
      <c r="G48" s="557" t="s">
        <v>197</v>
      </c>
      <c r="H48" s="558"/>
      <c r="I48" s="557" t="s">
        <v>188</v>
      </c>
      <c r="J48" s="558"/>
      <c r="L48" s="86"/>
    </row>
    <row r="49" spans="2:12">
      <c r="B49" s="86"/>
      <c r="C49" s="86"/>
      <c r="D49" s="86"/>
      <c r="E49" s="106"/>
      <c r="F49" s="107"/>
      <c r="G49" s="106"/>
      <c r="H49" s="107"/>
      <c r="I49" s="106"/>
      <c r="J49" s="107"/>
      <c r="L49" s="86"/>
    </row>
    <row r="50" spans="2:12">
      <c r="D50" s="7"/>
      <c r="E50" s="7"/>
      <c r="F50" s="7"/>
      <c r="G50" s="7"/>
      <c r="H50" s="7"/>
    </row>
    <row r="51" spans="2:12">
      <c r="B51" s="72" t="s">
        <v>198</v>
      </c>
      <c r="E51" s="571"/>
      <c r="F51" s="571"/>
      <c r="G51" s="571"/>
      <c r="H51" s="571"/>
      <c r="I51" s="571"/>
      <c r="J51" s="571"/>
    </row>
    <row r="53" spans="2:12">
      <c r="B53" s="86" t="s">
        <v>199</v>
      </c>
      <c r="C53" s="86"/>
      <c r="D53" s="86"/>
      <c r="E53" s="571"/>
      <c r="F53" s="571"/>
      <c r="G53" s="571"/>
      <c r="H53" s="571"/>
      <c r="I53" s="571"/>
      <c r="J53" s="571"/>
      <c r="K53" s="110"/>
    </row>
    <row r="54" spans="2:12" s="86" customFormat="1">
      <c r="F54" s="73"/>
      <c r="G54" s="73"/>
      <c r="H54" s="73"/>
      <c r="I54" s="73"/>
      <c r="J54" s="73"/>
      <c r="K54" s="111"/>
    </row>
    <row r="55" spans="2:12">
      <c r="B55" s="89" t="s">
        <v>200</v>
      </c>
    </row>
    <row r="57" spans="2:12">
      <c r="B57" s="72" t="s">
        <v>201</v>
      </c>
      <c r="E57" s="571"/>
      <c r="F57" s="571"/>
      <c r="G57" s="571"/>
      <c r="H57" s="571"/>
      <c r="I57" s="571"/>
      <c r="J57" s="571"/>
    </row>
    <row r="58" spans="2:12">
      <c r="B58" s="72" t="s">
        <v>202</v>
      </c>
      <c r="E58" s="571"/>
      <c r="F58" s="571"/>
      <c r="G58" s="571"/>
      <c r="H58" s="571"/>
      <c r="I58" s="571"/>
      <c r="J58" s="571"/>
    </row>
    <row r="59" spans="2:12">
      <c r="B59" s="72" t="s">
        <v>203</v>
      </c>
      <c r="E59" s="571"/>
      <c r="F59" s="571"/>
      <c r="G59" s="571"/>
      <c r="H59" s="571"/>
      <c r="I59" s="571"/>
      <c r="J59" s="571"/>
    </row>
    <row r="60" spans="2:12">
      <c r="B60" s="72" t="s">
        <v>204</v>
      </c>
      <c r="E60" s="571"/>
      <c r="F60" s="571"/>
      <c r="G60" s="571"/>
      <c r="H60" s="571"/>
      <c r="I60" s="571"/>
      <c r="J60" s="571"/>
    </row>
    <row r="61" spans="2:12">
      <c r="E61" s="7"/>
    </row>
    <row r="62" spans="2:12">
      <c r="B62" s="112" t="s">
        <v>205</v>
      </c>
      <c r="C62" s="113"/>
      <c r="D62" s="113"/>
      <c r="E62" s="114"/>
      <c r="F62" s="113"/>
      <c r="G62" s="113"/>
      <c r="H62" s="113"/>
      <c r="I62" s="113"/>
      <c r="J62" s="113"/>
    </row>
    <row r="63" spans="2:12">
      <c r="E63" s="7"/>
    </row>
    <row r="64" spans="2:12">
      <c r="B64" s="89" t="s">
        <v>206</v>
      </c>
    </row>
    <row r="65" spans="2:13">
      <c r="B65" s="89"/>
    </row>
    <row r="66" spans="2:13">
      <c r="B66" s="550" t="s">
        <v>207</v>
      </c>
      <c r="C66" s="559"/>
      <c r="D66" s="559"/>
      <c r="E66" s="559"/>
      <c r="F66" s="559"/>
      <c r="G66" s="559"/>
      <c r="H66" s="559"/>
      <c r="I66" s="559"/>
      <c r="J66" s="551"/>
    </row>
    <row r="67" spans="2:13" ht="79.5" customHeight="1">
      <c r="B67" s="562" t="s">
        <v>208</v>
      </c>
      <c r="C67" s="563"/>
      <c r="D67" s="563"/>
      <c r="E67" s="563"/>
      <c r="F67" s="563"/>
      <c r="G67" s="563"/>
      <c r="H67" s="563"/>
      <c r="I67" s="563"/>
      <c r="J67" s="564"/>
    </row>
    <row r="68" spans="2:13" ht="108" customHeight="1">
      <c r="B68" s="565" t="s">
        <v>499</v>
      </c>
      <c r="C68" s="566"/>
      <c r="D68" s="566"/>
      <c r="E68" s="566"/>
      <c r="F68" s="566"/>
      <c r="G68" s="566"/>
      <c r="H68" s="566"/>
      <c r="I68" s="566"/>
      <c r="J68" s="567"/>
    </row>
    <row r="69" spans="2:13" ht="66" customHeight="1">
      <c r="B69" s="568" t="s">
        <v>513</v>
      </c>
      <c r="C69" s="569"/>
      <c r="D69" s="569"/>
      <c r="E69" s="569"/>
      <c r="F69" s="569"/>
      <c r="G69" s="569"/>
      <c r="H69" s="569"/>
      <c r="I69" s="569"/>
      <c r="J69" s="570"/>
    </row>
    <row r="70" spans="2:13">
      <c r="B70" s="550" t="s">
        <v>209</v>
      </c>
      <c r="C70" s="559"/>
      <c r="D70" s="559"/>
      <c r="E70" s="559"/>
      <c r="F70" s="559"/>
      <c r="G70" s="559"/>
      <c r="H70" s="551"/>
      <c r="I70" s="550" t="s">
        <v>210</v>
      </c>
      <c r="J70" s="551"/>
    </row>
    <row r="71" spans="2:13">
      <c r="B71" s="115" t="s">
        <v>536</v>
      </c>
      <c r="C71" s="116"/>
      <c r="D71" s="117"/>
      <c r="E71" s="116"/>
      <c r="F71" s="117"/>
      <c r="G71" s="117"/>
      <c r="H71" s="118"/>
      <c r="I71" s="115">
        <v>0</v>
      </c>
      <c r="J71" s="118"/>
    </row>
    <row r="72" spans="2:13">
      <c r="B72" s="115" t="s">
        <v>534</v>
      </c>
      <c r="C72" s="116"/>
      <c r="D72" s="117"/>
      <c r="E72" s="116"/>
      <c r="F72" s="117"/>
      <c r="G72" s="117"/>
      <c r="H72" s="118"/>
      <c r="I72" s="115">
        <v>0</v>
      </c>
      <c r="J72" s="118"/>
    </row>
    <row r="73" spans="2:13">
      <c r="B73" s="115" t="s">
        <v>535</v>
      </c>
      <c r="C73" s="116"/>
      <c r="D73" s="117"/>
      <c r="E73" s="116"/>
      <c r="F73" s="117"/>
      <c r="G73" s="117"/>
      <c r="H73" s="118"/>
      <c r="I73" s="115">
        <v>0</v>
      </c>
      <c r="J73" s="118"/>
    </row>
    <row r="75" spans="2:13">
      <c r="B75" s="89" t="s">
        <v>211</v>
      </c>
      <c r="I75" s="8"/>
      <c r="J75" s="8"/>
      <c r="K75" s="8"/>
      <c r="L75" s="8"/>
      <c r="M75" s="8"/>
    </row>
    <row r="76" spans="2:13">
      <c r="I76" s="8"/>
      <c r="J76" s="8"/>
      <c r="K76" s="8"/>
      <c r="L76" s="8"/>
      <c r="M76" s="8"/>
    </row>
    <row r="77" spans="2:13" ht="21" customHeight="1">
      <c r="B77" s="585" t="s">
        <v>212</v>
      </c>
      <c r="C77" s="586"/>
      <c r="D77" s="586"/>
      <c r="E77" s="586"/>
      <c r="F77" s="586"/>
      <c r="G77" s="586"/>
      <c r="H77" s="586"/>
      <c r="I77" s="586"/>
      <c r="J77" s="587"/>
      <c r="K77" s="110"/>
      <c r="L77" s="8"/>
      <c r="M77" s="8"/>
    </row>
    <row r="78" spans="2:13">
      <c r="I78" s="8"/>
      <c r="J78" s="8"/>
      <c r="K78" s="8"/>
      <c r="L78" s="8"/>
      <c r="M78" s="8"/>
    </row>
    <row r="79" spans="2:13" s="122" customFormat="1" ht="25.5" customHeight="1">
      <c r="B79" s="119" t="s">
        <v>213</v>
      </c>
      <c r="C79" s="584" t="s">
        <v>214</v>
      </c>
      <c r="D79" s="584"/>
      <c r="E79" s="558"/>
      <c r="F79" s="572" t="s">
        <v>215</v>
      </c>
      <c r="G79" s="573"/>
      <c r="H79" s="573"/>
      <c r="I79" s="573"/>
      <c r="J79" s="574"/>
      <c r="K79" s="110"/>
      <c r="L79" s="121"/>
      <c r="M79" s="121"/>
    </row>
    <row r="80" spans="2:13" s="122" customFormat="1">
      <c r="B80" s="123" t="s">
        <v>216</v>
      </c>
      <c r="C80" s="588" t="s">
        <v>511</v>
      </c>
      <c r="D80" s="589"/>
      <c r="E80" s="590"/>
      <c r="F80" s="597" t="s">
        <v>217</v>
      </c>
      <c r="G80" s="598"/>
      <c r="H80" s="598"/>
      <c r="I80" s="598"/>
      <c r="J80" s="599"/>
      <c r="K80" s="121"/>
      <c r="L80" s="121"/>
      <c r="M80" s="121"/>
    </row>
    <row r="81" spans="2:13" s="122" customFormat="1">
      <c r="B81" s="123" t="s">
        <v>218</v>
      </c>
      <c r="C81" s="591"/>
      <c r="D81" s="592"/>
      <c r="E81" s="593"/>
      <c r="F81" s="530" t="s">
        <v>220</v>
      </c>
      <c r="G81" s="531"/>
      <c r="H81" s="531"/>
      <c r="I81" s="531"/>
      <c r="J81" s="532"/>
      <c r="K81" s="121"/>
      <c r="L81" s="121"/>
      <c r="M81" s="121"/>
    </row>
    <row r="82" spans="2:13" s="122" customFormat="1">
      <c r="B82" s="123" t="s">
        <v>219</v>
      </c>
      <c r="C82" s="594"/>
      <c r="D82" s="595"/>
      <c r="E82" s="596"/>
      <c r="F82" s="530" t="s">
        <v>222</v>
      </c>
      <c r="G82" s="531"/>
      <c r="H82" s="531"/>
      <c r="I82" s="531"/>
      <c r="J82" s="532"/>
      <c r="K82" s="121"/>
      <c r="L82" s="121"/>
      <c r="M82" s="121"/>
    </row>
    <row r="83" spans="2:13" s="122" customFormat="1">
      <c r="B83" s="123" t="s">
        <v>221</v>
      </c>
      <c r="C83" s="126"/>
      <c r="D83" s="126"/>
      <c r="E83" s="127"/>
      <c r="K83" s="121"/>
      <c r="L83" s="121"/>
      <c r="M83" s="121"/>
    </row>
    <row r="84" spans="2:13" s="122" customFormat="1" ht="43.5" customHeight="1">
      <c r="B84" s="123" t="s">
        <v>223</v>
      </c>
      <c r="C84" s="530" t="s">
        <v>224</v>
      </c>
      <c r="D84" s="531"/>
      <c r="E84" s="532"/>
      <c r="F84" s="530" t="s">
        <v>225</v>
      </c>
      <c r="G84" s="531"/>
      <c r="H84" s="531"/>
      <c r="I84" s="531"/>
      <c r="J84" s="532"/>
      <c r="K84" s="121"/>
      <c r="L84" s="121"/>
      <c r="M84" s="121"/>
    </row>
    <row r="85" spans="2:13">
      <c r="B85" s="7"/>
      <c r="C85" s="7"/>
      <c r="J85" s="7"/>
    </row>
    <row r="86" spans="2:13">
      <c r="B86" s="89" t="s">
        <v>226</v>
      </c>
      <c r="G86" s="110"/>
      <c r="J86" s="7"/>
    </row>
    <row r="87" spans="2:13">
      <c r="B87" s="89"/>
      <c r="G87" s="110"/>
      <c r="J87" s="7"/>
    </row>
    <row r="88" spans="2:13">
      <c r="B88" s="89" t="s">
        <v>227</v>
      </c>
      <c r="J88" s="7"/>
    </row>
    <row r="89" spans="2:13">
      <c r="B89" s="89"/>
      <c r="J89" s="7"/>
    </row>
    <row r="90" spans="2:13">
      <c r="B90" s="572" t="s">
        <v>228</v>
      </c>
      <c r="C90" s="573"/>
      <c r="D90" s="573"/>
      <c r="E90" s="573"/>
      <c r="F90" s="574"/>
      <c r="J90" s="7"/>
    </row>
    <row r="91" spans="2:13">
      <c r="B91" s="575" t="s">
        <v>229</v>
      </c>
      <c r="C91" s="576"/>
      <c r="D91" s="576"/>
      <c r="E91" s="576"/>
      <c r="F91" s="577"/>
      <c r="K91" s="8"/>
      <c r="L91" s="8"/>
      <c r="M91" s="8"/>
    </row>
    <row r="92" spans="2:13">
      <c r="B92" s="578"/>
      <c r="C92" s="579"/>
      <c r="D92" s="579"/>
      <c r="E92" s="579"/>
      <c r="F92" s="580"/>
      <c r="K92" s="129"/>
      <c r="L92" s="129"/>
      <c r="M92" s="129"/>
    </row>
    <row r="93" spans="2:13">
      <c r="B93" s="581"/>
      <c r="C93" s="582"/>
      <c r="D93" s="582"/>
      <c r="E93" s="582"/>
      <c r="F93" s="583"/>
      <c r="K93" s="129"/>
      <c r="L93" s="129"/>
      <c r="M93" s="129"/>
    </row>
    <row r="94" spans="2:13" ht="44.25" customHeight="1">
      <c r="B94" s="557" t="s">
        <v>230</v>
      </c>
      <c r="C94" s="584"/>
      <c r="D94" s="558"/>
      <c r="E94" s="105" t="s">
        <v>231</v>
      </c>
      <c r="F94" s="105" t="s">
        <v>232</v>
      </c>
      <c r="G94" s="8"/>
      <c r="H94" s="8"/>
      <c r="I94" s="128"/>
      <c r="J94" s="128"/>
      <c r="K94" s="129"/>
      <c r="L94" s="129"/>
      <c r="M94" s="129"/>
    </row>
    <row r="95" spans="2:13" ht="25.5" customHeight="1">
      <c r="B95" s="530" t="s">
        <v>537</v>
      </c>
      <c r="C95" s="531"/>
      <c r="D95" s="532"/>
      <c r="E95" s="132">
        <v>0</v>
      </c>
      <c r="F95" s="508">
        <v>0.08</v>
      </c>
      <c r="G95" s="8"/>
      <c r="H95" s="8"/>
      <c r="I95" s="128"/>
      <c r="J95" s="128"/>
      <c r="K95" s="129"/>
      <c r="L95" s="129"/>
      <c r="M95" s="129"/>
    </row>
    <row r="96" spans="2:13" ht="25.5" customHeight="1">
      <c r="B96" s="530" t="s">
        <v>538</v>
      </c>
      <c r="C96" s="531"/>
      <c r="D96" s="532"/>
      <c r="E96" s="132">
        <v>0</v>
      </c>
      <c r="F96" s="508">
        <v>0.06</v>
      </c>
      <c r="G96" s="8"/>
      <c r="H96" s="8"/>
      <c r="I96" s="128"/>
      <c r="J96" s="128"/>
      <c r="K96" s="129"/>
      <c r="L96" s="129"/>
      <c r="M96" s="129"/>
    </row>
    <row r="97" spans="2:16">
      <c r="B97" s="115"/>
      <c r="C97" s="130"/>
      <c r="D97" s="131"/>
      <c r="E97" s="132"/>
      <c r="F97" s="132"/>
      <c r="G97" s="8"/>
      <c r="H97" s="8"/>
      <c r="I97" s="128"/>
      <c r="J97" s="128"/>
      <c r="K97" s="129"/>
      <c r="L97" s="129"/>
      <c r="M97" s="129"/>
    </row>
    <row r="98" spans="2:16">
      <c r="B98" s="76"/>
      <c r="C98" s="76"/>
      <c r="D98" s="76"/>
      <c r="E98" s="76"/>
      <c r="F98" s="129"/>
      <c r="G98" s="8"/>
      <c r="H98" s="8"/>
      <c r="I98" s="128"/>
      <c r="J98" s="128"/>
      <c r="K98" s="129"/>
      <c r="L98" s="129"/>
      <c r="M98" s="129"/>
    </row>
    <row r="99" spans="2:16">
      <c r="B99" s="133" t="s">
        <v>233</v>
      </c>
      <c r="C99" s="73"/>
      <c r="D99" s="73"/>
      <c r="E99" s="73"/>
      <c r="F99" s="102"/>
      <c r="G99" s="86"/>
      <c r="H99" s="86"/>
      <c r="I99" s="86"/>
      <c r="J99" s="110"/>
      <c r="K99" s="129"/>
      <c r="L99" s="129"/>
      <c r="M99" s="129"/>
    </row>
    <row r="100" spans="2:16">
      <c r="B100" s="73"/>
      <c r="C100" s="73"/>
      <c r="D100" s="73"/>
      <c r="E100" s="73"/>
      <c r="F100" s="102"/>
      <c r="G100" s="86"/>
      <c r="H100" s="86"/>
      <c r="I100" s="86"/>
      <c r="K100" s="129"/>
      <c r="L100" s="129"/>
      <c r="M100" s="129"/>
    </row>
    <row r="101" spans="2:16">
      <c r="B101" s="134" t="s">
        <v>234</v>
      </c>
      <c r="C101" s="621" t="s">
        <v>235</v>
      </c>
      <c r="D101" s="621"/>
      <c r="E101" s="621"/>
      <c r="F101" s="621"/>
      <c r="G101" s="621"/>
      <c r="H101" s="621"/>
      <c r="I101" s="621"/>
      <c r="K101" s="129"/>
      <c r="L101" s="129"/>
      <c r="M101" s="129"/>
    </row>
    <row r="102" spans="2:16">
      <c r="B102" s="135">
        <v>1</v>
      </c>
      <c r="C102" s="622" t="s">
        <v>236</v>
      </c>
      <c r="D102" s="623"/>
      <c r="E102" s="623"/>
      <c r="F102" s="623"/>
      <c r="G102" s="623"/>
      <c r="H102" s="623"/>
      <c r="I102" s="624"/>
      <c r="K102" s="129"/>
      <c r="L102" s="129"/>
      <c r="M102" s="129"/>
    </row>
    <row r="103" spans="2:16">
      <c r="B103" s="135" t="s">
        <v>221</v>
      </c>
      <c r="C103" s="625" t="s">
        <v>539</v>
      </c>
      <c r="D103" s="625"/>
      <c r="E103" s="625"/>
      <c r="F103" s="625"/>
      <c r="G103" s="625"/>
      <c r="H103" s="625"/>
      <c r="I103" s="625"/>
      <c r="K103" s="129"/>
      <c r="L103" s="129"/>
      <c r="M103" s="129"/>
    </row>
    <row r="104" spans="2:16">
      <c r="B104" s="135" t="s">
        <v>237</v>
      </c>
      <c r="C104" s="625" t="s">
        <v>516</v>
      </c>
      <c r="D104" s="625"/>
      <c r="E104" s="625"/>
      <c r="F104" s="625"/>
      <c r="G104" s="625"/>
      <c r="H104" s="625"/>
      <c r="I104" s="625"/>
      <c r="K104" s="129"/>
      <c r="L104" s="129"/>
      <c r="M104" s="129"/>
    </row>
    <row r="105" spans="2:16" s="86" customFormat="1">
      <c r="B105" s="73"/>
      <c r="C105" s="73"/>
      <c r="D105" s="73"/>
      <c r="E105" s="73"/>
      <c r="F105" s="73"/>
      <c r="G105" s="73"/>
      <c r="H105" s="73"/>
      <c r="I105" s="73"/>
      <c r="K105" s="73"/>
      <c r="L105" s="73"/>
      <c r="M105" s="73"/>
    </row>
    <row r="106" spans="2:16">
      <c r="B106" s="89" t="s">
        <v>238</v>
      </c>
      <c r="F106" s="7"/>
      <c r="G106" s="110"/>
      <c r="H106" s="7"/>
      <c r="I106" s="7"/>
      <c r="J106" s="7"/>
    </row>
    <row r="107" spans="2:16">
      <c r="F107" s="7"/>
      <c r="G107" s="7"/>
      <c r="H107" s="7"/>
      <c r="I107" s="7"/>
      <c r="J107" s="7"/>
    </row>
    <row r="108" spans="2:16" ht="54" customHeight="1">
      <c r="B108" s="105" t="s">
        <v>239</v>
      </c>
      <c r="C108" s="557" t="s">
        <v>240</v>
      </c>
      <c r="D108" s="584"/>
      <c r="E108" s="584"/>
      <c r="F108" s="558"/>
      <c r="G108" s="557" t="s">
        <v>241</v>
      </c>
      <c r="H108" s="584"/>
      <c r="I108" s="584"/>
      <c r="J108" s="105" t="s">
        <v>242</v>
      </c>
      <c r="L108" s="137"/>
      <c r="M108" s="137"/>
      <c r="N108" s="137"/>
      <c r="O108" s="137"/>
      <c r="P108" s="7"/>
    </row>
    <row r="109" spans="2:16" ht="17.25" customHeight="1">
      <c r="B109" s="600" t="s">
        <v>517</v>
      </c>
      <c r="C109" s="603" t="s">
        <v>243</v>
      </c>
      <c r="D109" s="604"/>
      <c r="E109" s="604"/>
      <c r="F109" s="605"/>
      <c r="G109" s="562" t="s">
        <v>514</v>
      </c>
      <c r="H109" s="563"/>
      <c r="I109" s="564"/>
      <c r="J109" s="138"/>
      <c r="L109" s="126"/>
      <c r="M109" s="126"/>
      <c r="N109" s="126"/>
      <c r="O109" s="126"/>
      <c r="P109" s="7"/>
    </row>
    <row r="110" spans="2:16" ht="17.25" customHeight="1">
      <c r="B110" s="601"/>
      <c r="C110" s="606"/>
      <c r="D110" s="607"/>
      <c r="E110" s="607"/>
      <c r="F110" s="608"/>
      <c r="G110" s="565"/>
      <c r="H110" s="566"/>
      <c r="I110" s="567"/>
      <c r="J110" s="615">
        <f>+'Pob. y Demanda'!Y87</f>
        <v>44088.340893650558</v>
      </c>
      <c r="L110" s="126"/>
      <c r="M110" s="126"/>
      <c r="N110" s="126"/>
      <c r="O110" s="126"/>
      <c r="P110" s="7"/>
    </row>
    <row r="111" spans="2:16" ht="17.25" customHeight="1">
      <c r="B111" s="601"/>
      <c r="C111" s="609"/>
      <c r="D111" s="610"/>
      <c r="E111" s="610"/>
      <c r="F111" s="611"/>
      <c r="G111" s="612"/>
      <c r="H111" s="613"/>
      <c r="I111" s="614"/>
      <c r="J111" s="616"/>
      <c r="L111" s="126"/>
      <c r="M111" s="126"/>
      <c r="N111" s="126"/>
      <c r="O111" s="126"/>
      <c r="P111" s="7"/>
    </row>
    <row r="112" spans="2:16" ht="17.25" customHeight="1">
      <c r="B112" s="601"/>
      <c r="C112" s="562" t="s">
        <v>244</v>
      </c>
      <c r="D112" s="563"/>
      <c r="E112" s="563"/>
      <c r="F112" s="564"/>
      <c r="G112" s="562" t="s">
        <v>245</v>
      </c>
      <c r="H112" s="563"/>
      <c r="I112" s="564"/>
      <c r="J112" s="616"/>
      <c r="L112" s="126"/>
      <c r="M112" s="126"/>
      <c r="N112" s="126"/>
      <c r="O112" s="126"/>
      <c r="P112" s="7"/>
    </row>
    <row r="113" spans="2:16" ht="17.25" customHeight="1">
      <c r="B113" s="601"/>
      <c r="C113" s="565"/>
      <c r="D113" s="566"/>
      <c r="E113" s="566"/>
      <c r="F113" s="567"/>
      <c r="G113" s="565"/>
      <c r="H113" s="566"/>
      <c r="I113" s="567"/>
      <c r="J113" s="616"/>
      <c r="L113" s="126"/>
      <c r="M113" s="126"/>
      <c r="N113" s="126"/>
      <c r="O113" s="126"/>
      <c r="P113" s="7"/>
    </row>
    <row r="114" spans="2:16" ht="17.25" customHeight="1">
      <c r="B114" s="601"/>
      <c r="C114" s="612"/>
      <c r="D114" s="613"/>
      <c r="E114" s="613"/>
      <c r="F114" s="614"/>
      <c r="G114" s="612"/>
      <c r="H114" s="613"/>
      <c r="I114" s="614"/>
      <c r="J114" s="616"/>
      <c r="L114" s="126"/>
      <c r="M114" s="126"/>
      <c r="N114" s="126"/>
      <c r="O114" s="126"/>
      <c r="P114" s="7"/>
    </row>
    <row r="115" spans="2:16" ht="17.25" customHeight="1">
      <c r="B115" s="601"/>
      <c r="C115" s="562" t="s">
        <v>246</v>
      </c>
      <c r="D115" s="563"/>
      <c r="E115" s="563"/>
      <c r="F115" s="564"/>
      <c r="G115" s="562" t="s">
        <v>247</v>
      </c>
      <c r="H115" s="563"/>
      <c r="I115" s="564"/>
      <c r="J115" s="616"/>
      <c r="L115" s="126"/>
      <c r="M115" s="126"/>
      <c r="N115" s="126"/>
      <c r="O115" s="126"/>
      <c r="P115" s="7"/>
    </row>
    <row r="116" spans="2:16" ht="17.25" customHeight="1">
      <c r="B116" s="601"/>
      <c r="C116" s="565"/>
      <c r="D116" s="566"/>
      <c r="E116" s="566"/>
      <c r="F116" s="567"/>
      <c r="G116" s="565"/>
      <c r="H116" s="566"/>
      <c r="I116" s="567"/>
      <c r="J116" s="616"/>
      <c r="L116" s="126"/>
      <c r="M116" s="126"/>
      <c r="N116" s="126"/>
      <c r="O116" s="126"/>
      <c r="P116" s="7"/>
    </row>
    <row r="117" spans="2:16" ht="17.25" customHeight="1" thickBot="1">
      <c r="B117" s="602"/>
      <c r="C117" s="618"/>
      <c r="D117" s="619"/>
      <c r="E117" s="619"/>
      <c r="F117" s="620"/>
      <c r="G117" s="618"/>
      <c r="H117" s="619"/>
      <c r="I117" s="620"/>
      <c r="J117" s="617"/>
      <c r="L117" s="126"/>
      <c r="M117" s="126"/>
      <c r="N117" s="126"/>
      <c r="O117" s="126"/>
      <c r="P117" s="7"/>
    </row>
    <row r="118" spans="2:16" ht="15" customHeight="1">
      <c r="B118" s="627" t="s">
        <v>248</v>
      </c>
      <c r="C118" s="140" t="s">
        <v>249</v>
      </c>
      <c r="D118" s="141"/>
      <c r="E118" s="141"/>
      <c r="F118" s="142"/>
      <c r="G118" s="143"/>
      <c r="H118" s="144"/>
      <c r="I118" s="144"/>
      <c r="J118" s="630"/>
      <c r="L118" s="126"/>
      <c r="M118" s="126"/>
      <c r="N118" s="126"/>
      <c r="O118" s="126"/>
      <c r="P118" s="7"/>
    </row>
    <row r="119" spans="2:16" ht="15" customHeight="1">
      <c r="B119" s="628"/>
      <c r="C119" s="145"/>
      <c r="D119" s="126"/>
      <c r="E119" s="126"/>
      <c r="F119" s="127"/>
      <c r="G119" s="124"/>
      <c r="H119" s="125"/>
      <c r="I119" s="125"/>
      <c r="J119" s="616"/>
      <c r="L119" s="126"/>
      <c r="M119" s="126"/>
      <c r="N119" s="126"/>
      <c r="O119" s="126"/>
      <c r="P119" s="7"/>
    </row>
    <row r="120" spans="2:16" ht="15" customHeight="1">
      <c r="B120" s="628"/>
      <c r="C120" s="146"/>
      <c r="D120" s="147"/>
      <c r="E120" s="147"/>
      <c r="F120" s="148"/>
      <c r="G120" s="124"/>
      <c r="H120" s="125"/>
      <c r="I120" s="125"/>
      <c r="J120" s="616"/>
      <c r="L120" s="126"/>
      <c r="M120" s="126"/>
      <c r="N120" s="126"/>
      <c r="O120" s="126"/>
      <c r="P120" s="7"/>
    </row>
    <row r="121" spans="2:16" ht="15" customHeight="1">
      <c r="B121" s="628"/>
      <c r="C121" s="149" t="s">
        <v>250</v>
      </c>
      <c r="D121" s="150"/>
      <c r="E121" s="150"/>
      <c r="F121" s="151"/>
      <c r="G121" s="124"/>
      <c r="H121" s="125"/>
      <c r="I121" s="125"/>
      <c r="J121" s="616"/>
      <c r="L121" s="126"/>
      <c r="M121" s="126"/>
      <c r="N121" s="126"/>
      <c r="O121" s="126"/>
      <c r="P121" s="7"/>
    </row>
    <row r="122" spans="2:16" ht="15" customHeight="1">
      <c r="B122" s="628"/>
      <c r="C122" s="145"/>
      <c r="D122" s="126"/>
      <c r="E122" s="126"/>
      <c r="F122" s="127"/>
      <c r="G122" s="124"/>
      <c r="H122" s="125"/>
      <c r="I122" s="125"/>
      <c r="J122" s="616"/>
      <c r="L122" s="126"/>
      <c r="M122" s="126"/>
      <c r="N122" s="126"/>
      <c r="O122" s="126"/>
      <c r="P122" s="7"/>
    </row>
    <row r="123" spans="2:16" ht="15" customHeight="1">
      <c r="B123" s="628"/>
      <c r="C123" s="146"/>
      <c r="D123" s="147"/>
      <c r="E123" s="147"/>
      <c r="F123" s="148"/>
      <c r="G123" s="124"/>
      <c r="H123" s="125"/>
      <c r="I123" s="125"/>
      <c r="J123" s="616"/>
      <c r="L123" s="126"/>
      <c r="M123" s="126"/>
      <c r="N123" s="126"/>
      <c r="O123" s="126"/>
      <c r="P123" s="7"/>
    </row>
    <row r="124" spans="2:16" ht="15" customHeight="1">
      <c r="B124" s="628"/>
      <c r="C124" s="149" t="s">
        <v>251</v>
      </c>
      <c r="D124" s="150"/>
      <c r="E124" s="150"/>
      <c r="F124" s="151"/>
      <c r="G124" s="124"/>
      <c r="H124" s="125"/>
      <c r="I124" s="125"/>
      <c r="J124" s="616"/>
      <c r="L124" s="126"/>
      <c r="M124" s="126"/>
      <c r="N124" s="126"/>
      <c r="O124" s="126"/>
      <c r="P124" s="7"/>
    </row>
    <row r="125" spans="2:16" ht="15" customHeight="1">
      <c r="B125" s="628"/>
      <c r="C125" s="145"/>
      <c r="D125" s="126"/>
      <c r="E125" s="126"/>
      <c r="F125" s="127"/>
      <c r="G125" s="124"/>
      <c r="H125" s="125"/>
      <c r="I125" s="125"/>
      <c r="J125" s="616"/>
      <c r="L125" s="126"/>
      <c r="M125" s="126"/>
      <c r="N125" s="126"/>
      <c r="O125" s="126"/>
      <c r="P125" s="7"/>
    </row>
    <row r="126" spans="2:16" ht="15" customHeight="1">
      <c r="B126" s="629"/>
      <c r="C126" s="146"/>
      <c r="D126" s="147"/>
      <c r="E126" s="147"/>
      <c r="F126" s="148"/>
      <c r="G126" s="124"/>
      <c r="H126" s="125"/>
      <c r="I126" s="125"/>
      <c r="J126" s="631"/>
      <c r="L126" s="126"/>
      <c r="M126" s="126"/>
      <c r="N126" s="126"/>
      <c r="O126" s="126"/>
      <c r="P126" s="7"/>
    </row>
    <row r="127" spans="2:16" ht="15" customHeight="1">
      <c r="B127" s="139"/>
      <c r="C127" s="139"/>
      <c r="D127" s="139"/>
      <c r="E127" s="139"/>
      <c r="F127" s="139"/>
      <c r="G127" s="139"/>
      <c r="H127" s="126"/>
      <c r="I127" s="126"/>
      <c r="J127" s="126"/>
      <c r="K127" s="126"/>
      <c r="L127" s="126"/>
      <c r="M127" s="126"/>
      <c r="N127" s="126"/>
      <c r="O127" s="126"/>
      <c r="P127" s="7"/>
    </row>
    <row r="128" spans="2:16" s="7" customFormat="1" ht="12.75" customHeight="1">
      <c r="B128" s="152" t="s">
        <v>252</v>
      </c>
      <c r="C128" s="153"/>
      <c r="D128" s="153"/>
      <c r="E128" s="153"/>
      <c r="F128" s="153"/>
      <c r="G128" s="154"/>
      <c r="H128" s="154"/>
      <c r="I128" s="113"/>
      <c r="J128" s="113"/>
      <c r="L128" s="155"/>
      <c r="M128" s="155"/>
      <c r="N128" s="155"/>
      <c r="O128" s="155"/>
    </row>
    <row r="129" spans="2:16" s="102" customFormat="1" ht="12.75" customHeight="1">
      <c r="B129" s="156"/>
      <c r="C129" s="157"/>
      <c r="D129" s="157"/>
      <c r="E129" s="157"/>
      <c r="F129" s="157"/>
      <c r="G129" s="158"/>
      <c r="H129" s="158"/>
      <c r="I129" s="159"/>
      <c r="J129" s="159"/>
      <c r="L129" s="160"/>
      <c r="M129" s="160"/>
      <c r="N129" s="160"/>
      <c r="O129" s="160"/>
    </row>
    <row r="130" spans="2:16" s="102" customFormat="1" ht="12.75" customHeight="1">
      <c r="B130" s="161" t="s">
        <v>253</v>
      </c>
      <c r="C130" s="162"/>
      <c r="D130" s="162"/>
      <c r="E130" s="163"/>
      <c r="F130" s="162"/>
      <c r="G130" s="164"/>
      <c r="H130" s="164"/>
      <c r="I130" s="165"/>
      <c r="J130" s="165"/>
      <c r="L130" s="160"/>
      <c r="M130" s="160"/>
      <c r="N130" s="160"/>
      <c r="O130" s="160"/>
    </row>
    <row r="131" spans="2:16" s="7" customFormat="1" ht="12.75" customHeight="1">
      <c r="B131" s="166" t="s">
        <v>254</v>
      </c>
      <c r="F131" s="123">
        <v>10</v>
      </c>
      <c r="G131" s="167"/>
      <c r="H131" s="167"/>
      <c r="I131" s="167"/>
      <c r="J131" s="167"/>
      <c r="L131" s="155"/>
      <c r="M131" s="155"/>
      <c r="N131" s="155"/>
      <c r="O131" s="155"/>
    </row>
    <row r="132" spans="2:16" s="7" customFormat="1" ht="12.75" hidden="1" customHeight="1">
      <c r="B132" s="7" t="s">
        <v>255</v>
      </c>
      <c r="G132" s="167"/>
      <c r="H132" s="167"/>
      <c r="I132" s="167"/>
      <c r="J132" s="167"/>
      <c r="L132" s="155"/>
      <c r="M132" s="155"/>
      <c r="N132" s="155"/>
      <c r="O132" s="155"/>
    </row>
    <row r="133" spans="2:16" s="7" customFormat="1" ht="12.75" hidden="1" customHeight="1">
      <c r="B133" s="166" t="s">
        <v>256</v>
      </c>
      <c r="D133" s="168"/>
      <c r="E133" s="168"/>
      <c r="F133" s="168"/>
      <c r="G133" s="168"/>
      <c r="H133" s="168"/>
      <c r="I133" s="168"/>
      <c r="J133" s="167"/>
      <c r="L133" s="155"/>
      <c r="M133" s="155"/>
      <c r="N133" s="155"/>
      <c r="O133" s="155"/>
    </row>
    <row r="134" spans="2:16" s="7" customFormat="1" ht="15" hidden="1" customHeight="1">
      <c r="B134" s="562"/>
      <c r="C134" s="563"/>
      <c r="D134" s="563"/>
      <c r="E134" s="563"/>
      <c r="F134" s="563"/>
      <c r="G134" s="563"/>
      <c r="H134" s="563"/>
      <c r="I134" s="563"/>
      <c r="J134" s="564"/>
      <c r="L134" s="155"/>
      <c r="M134" s="155"/>
      <c r="N134" s="155"/>
      <c r="O134" s="155"/>
    </row>
    <row r="135" spans="2:16" s="7" customFormat="1" ht="15" hidden="1" customHeight="1">
      <c r="B135" s="565"/>
      <c r="C135" s="566"/>
      <c r="D135" s="566"/>
      <c r="E135" s="566"/>
      <c r="F135" s="566"/>
      <c r="G135" s="566"/>
      <c r="H135" s="566"/>
      <c r="I135" s="566"/>
      <c r="J135" s="567"/>
      <c r="L135" s="155"/>
      <c r="M135" s="155"/>
      <c r="N135" s="155"/>
      <c r="O135" s="155"/>
    </row>
    <row r="136" spans="2:16" s="7" customFormat="1" ht="15" hidden="1" customHeight="1">
      <c r="B136" s="612"/>
      <c r="C136" s="613"/>
      <c r="D136" s="613"/>
      <c r="E136" s="613"/>
      <c r="F136" s="613"/>
      <c r="G136" s="613"/>
      <c r="H136" s="613"/>
      <c r="I136" s="613"/>
      <c r="J136" s="614"/>
      <c r="L136" s="155"/>
      <c r="M136" s="155"/>
      <c r="N136" s="155"/>
      <c r="O136" s="155"/>
    </row>
    <row r="137" spans="2:16" ht="16.5" customHeight="1">
      <c r="B137" s="7"/>
      <c r="C137" s="7"/>
      <c r="D137" s="7"/>
      <c r="E137" s="7"/>
      <c r="F137" s="7"/>
      <c r="G137" s="7"/>
      <c r="H137" s="7"/>
      <c r="I137" s="7"/>
      <c r="J137" s="7"/>
      <c r="L137" s="155"/>
      <c r="M137" s="155"/>
      <c r="N137" s="155"/>
      <c r="O137" s="155"/>
      <c r="P137" s="7"/>
    </row>
    <row r="138" spans="2:16" ht="16.5" customHeight="1">
      <c r="B138" s="161" t="s">
        <v>257</v>
      </c>
      <c r="C138" s="172"/>
      <c r="D138" s="172"/>
      <c r="E138" s="172"/>
      <c r="F138" s="172"/>
      <c r="G138" s="172"/>
      <c r="H138" s="172"/>
      <c r="I138" s="173"/>
      <c r="J138" s="173"/>
      <c r="L138" s="174"/>
      <c r="M138" s="174"/>
      <c r="N138" s="174"/>
      <c r="O138" s="174"/>
      <c r="P138" s="7"/>
    </row>
    <row r="139" spans="2:16" ht="16.5" hidden="1" customHeight="1">
      <c r="B139" s="175"/>
      <c r="C139" s="175"/>
      <c r="D139" s="176"/>
      <c r="E139" s="176"/>
      <c r="F139" s="176"/>
      <c r="G139" s="176"/>
      <c r="H139" s="176"/>
      <c r="I139" s="176"/>
      <c r="J139" s="7"/>
      <c r="K139" s="7"/>
      <c r="L139" s="174"/>
      <c r="M139" s="174"/>
      <c r="N139" s="174"/>
      <c r="O139" s="174"/>
      <c r="P139" s="7"/>
    </row>
    <row r="140" spans="2:16" ht="24.75" hidden="1" customHeight="1">
      <c r="B140" s="177" t="s">
        <v>258</v>
      </c>
      <c r="C140" s="632" t="s">
        <v>31</v>
      </c>
      <c r="D140" s="632"/>
      <c r="E140" s="300" t="s">
        <v>259</v>
      </c>
      <c r="F140" s="300" t="s">
        <v>260</v>
      </c>
      <c r="G140" s="300" t="s">
        <v>261</v>
      </c>
      <c r="H140" s="300" t="s">
        <v>262</v>
      </c>
      <c r="I140" s="300" t="s">
        <v>500</v>
      </c>
      <c r="J140" s="300" t="s">
        <v>501</v>
      </c>
      <c r="K140" s="300" t="s">
        <v>502</v>
      </c>
      <c r="L140" s="300" t="s">
        <v>503</v>
      </c>
      <c r="M140" s="300" t="s">
        <v>504</v>
      </c>
      <c r="N140" s="300" t="s">
        <v>505</v>
      </c>
      <c r="O140" s="300" t="s">
        <v>263</v>
      </c>
      <c r="P140" s="7"/>
    </row>
    <row r="141" spans="2:16" ht="13.5" hidden="1" customHeight="1">
      <c r="B141" s="178"/>
      <c r="C141" s="626"/>
      <c r="D141" s="626"/>
      <c r="E141" s="477"/>
      <c r="F141" s="478"/>
      <c r="G141" s="478"/>
      <c r="H141" s="478"/>
      <c r="I141" s="479"/>
      <c r="J141" s="479"/>
      <c r="K141" s="479"/>
      <c r="L141" s="479"/>
      <c r="M141" s="479"/>
      <c r="N141" s="479"/>
      <c r="O141" s="479"/>
      <c r="P141" s="7"/>
    </row>
    <row r="142" spans="2:16" ht="13.5" hidden="1" customHeight="1">
      <c r="B142" s="178"/>
      <c r="C142" s="626"/>
      <c r="D142" s="626"/>
      <c r="E142" s="477"/>
      <c r="F142" s="478"/>
      <c r="G142" s="478"/>
      <c r="H142" s="478"/>
      <c r="I142" s="479"/>
      <c r="J142" s="479"/>
      <c r="K142" s="479"/>
      <c r="L142" s="479"/>
      <c r="M142" s="479"/>
      <c r="N142" s="479"/>
      <c r="O142" s="479"/>
      <c r="P142" s="7"/>
    </row>
    <row r="143" spans="2:16" ht="16.5" hidden="1" customHeight="1">
      <c r="B143" s="175"/>
      <c r="C143" s="175"/>
      <c r="D143" s="175"/>
      <c r="E143" s="175"/>
      <c r="F143" s="175"/>
      <c r="G143" s="175"/>
      <c r="H143" s="175"/>
      <c r="I143" s="7"/>
      <c r="J143" s="7"/>
      <c r="L143" s="174"/>
      <c r="M143" s="174"/>
      <c r="N143" s="174"/>
      <c r="O143" s="174"/>
      <c r="P143" s="7"/>
    </row>
    <row r="144" spans="2:16" ht="16.5" hidden="1" customHeight="1">
      <c r="B144" s="179" t="s">
        <v>265</v>
      </c>
      <c r="C144" s="7"/>
      <c r="D144" s="176"/>
      <c r="E144" s="176"/>
      <c r="F144" s="176"/>
      <c r="G144" s="176"/>
      <c r="H144" s="176"/>
      <c r="I144" s="176"/>
      <c r="J144" s="176"/>
      <c r="L144" s="174"/>
      <c r="M144" s="174"/>
      <c r="N144" s="174"/>
      <c r="O144" s="174"/>
      <c r="P144" s="7"/>
    </row>
    <row r="145" spans="2:16" ht="16.5" hidden="1" customHeight="1">
      <c r="B145" s="180"/>
      <c r="C145" s="181"/>
      <c r="D145" s="181"/>
      <c r="E145" s="181"/>
      <c r="F145" s="181"/>
      <c r="G145" s="181"/>
      <c r="H145" s="181"/>
      <c r="I145" s="170"/>
      <c r="J145" s="182"/>
      <c r="L145" s="174"/>
      <c r="M145" s="174"/>
      <c r="N145" s="174"/>
      <c r="O145" s="174"/>
      <c r="P145" s="7"/>
    </row>
    <row r="146" spans="2:16" ht="16.5" hidden="1" customHeight="1">
      <c r="B146" s="183"/>
      <c r="C146" s="175"/>
      <c r="D146" s="175"/>
      <c r="E146" s="175"/>
      <c r="F146" s="175"/>
      <c r="G146" s="175"/>
      <c r="H146" s="175"/>
      <c r="I146" s="7"/>
      <c r="J146" s="184"/>
      <c r="L146" s="174"/>
      <c r="M146" s="174"/>
      <c r="N146" s="174"/>
      <c r="O146" s="174"/>
      <c r="P146" s="7"/>
    </row>
    <row r="147" spans="2:16" ht="16.5" hidden="1" customHeight="1">
      <c r="B147" s="185"/>
      <c r="C147" s="186"/>
      <c r="D147" s="186"/>
      <c r="E147" s="186"/>
      <c r="F147" s="186"/>
      <c r="G147" s="186"/>
      <c r="H147" s="186"/>
      <c r="I147" s="81"/>
      <c r="J147" s="82"/>
      <c r="L147" s="174"/>
      <c r="M147" s="174"/>
      <c r="N147" s="174"/>
      <c r="O147" s="174"/>
      <c r="P147" s="7"/>
    </row>
    <row r="148" spans="2:16" ht="16.5" customHeight="1">
      <c r="B148" s="175"/>
      <c r="C148" s="175"/>
      <c r="D148" s="175"/>
      <c r="E148" s="175"/>
      <c r="F148" s="175"/>
      <c r="G148" s="175"/>
      <c r="H148" s="175"/>
      <c r="I148" s="7"/>
      <c r="J148" s="7"/>
      <c r="L148" s="174"/>
      <c r="M148" s="174"/>
      <c r="N148" s="174"/>
      <c r="O148" s="174"/>
      <c r="P148" s="7"/>
    </row>
    <row r="149" spans="2:16" ht="16.5" customHeight="1">
      <c r="B149" s="161" t="s">
        <v>266</v>
      </c>
      <c r="C149" s="172"/>
      <c r="D149" s="172"/>
      <c r="E149" s="172"/>
      <c r="F149" s="172"/>
      <c r="G149" s="172"/>
      <c r="H149" s="172"/>
      <c r="I149" s="173"/>
      <c r="J149" s="173"/>
      <c r="L149" s="174"/>
      <c r="M149" s="174"/>
      <c r="N149" s="174"/>
      <c r="O149" s="174"/>
      <c r="P149" s="7"/>
    </row>
    <row r="150" spans="2:16" ht="16.5" hidden="1" customHeight="1">
      <c r="B150" s="175"/>
      <c r="C150" s="175"/>
      <c r="D150" s="176"/>
      <c r="E150" s="176"/>
      <c r="F150" s="176"/>
      <c r="G150" s="176"/>
      <c r="H150" s="176"/>
      <c r="I150" s="176"/>
      <c r="J150" s="7"/>
      <c r="L150" s="174"/>
      <c r="M150" s="174"/>
      <c r="N150" s="174"/>
      <c r="O150" s="174"/>
      <c r="P150" s="7"/>
    </row>
    <row r="151" spans="2:16" ht="28.5" hidden="1" customHeight="1">
      <c r="B151" s="187" t="s">
        <v>258</v>
      </c>
      <c r="C151" s="572" t="s">
        <v>31</v>
      </c>
      <c r="D151" s="574"/>
      <c r="E151" s="105" t="s">
        <v>259</v>
      </c>
      <c r="F151" s="300" t="s">
        <v>260</v>
      </c>
      <c r="G151" s="300" t="s">
        <v>261</v>
      </c>
      <c r="H151" s="300" t="s">
        <v>262</v>
      </c>
      <c r="I151" s="300" t="s">
        <v>500</v>
      </c>
      <c r="J151" s="300" t="s">
        <v>501</v>
      </c>
      <c r="K151" s="300" t="s">
        <v>502</v>
      </c>
      <c r="L151" s="300" t="s">
        <v>503</v>
      </c>
      <c r="M151" s="300" t="s">
        <v>504</v>
      </c>
      <c r="N151" s="300" t="s">
        <v>505</v>
      </c>
      <c r="O151" s="300" t="s">
        <v>263</v>
      </c>
      <c r="P151" s="7"/>
    </row>
    <row r="152" spans="2:16" ht="13.5" hidden="1" customHeight="1">
      <c r="B152" s="178"/>
      <c r="C152" s="626"/>
      <c r="D152" s="626"/>
      <c r="E152" s="477"/>
      <c r="F152" s="478"/>
      <c r="G152" s="478"/>
      <c r="H152" s="478"/>
      <c r="I152" s="478"/>
      <c r="J152" s="478"/>
      <c r="K152" s="478"/>
      <c r="L152" s="478"/>
      <c r="M152" s="478"/>
      <c r="N152" s="478"/>
      <c r="O152" s="478"/>
      <c r="P152" s="7"/>
    </row>
    <row r="153" spans="2:16" ht="13.5" hidden="1" customHeight="1">
      <c r="B153" s="178"/>
      <c r="C153" s="626"/>
      <c r="D153" s="626"/>
      <c r="E153" s="477"/>
      <c r="F153" s="478"/>
      <c r="G153" s="478"/>
      <c r="H153" s="478"/>
      <c r="I153" s="478"/>
      <c r="J153" s="478"/>
      <c r="K153" s="478"/>
      <c r="L153" s="478"/>
      <c r="M153" s="478"/>
      <c r="N153" s="478"/>
      <c r="O153" s="478"/>
      <c r="P153" s="7"/>
    </row>
    <row r="154" spans="2:16" ht="16.5" hidden="1" customHeight="1">
      <c r="B154" s="175"/>
      <c r="C154" s="175"/>
      <c r="D154" s="175"/>
      <c r="E154" s="175"/>
      <c r="F154" s="175"/>
      <c r="G154" s="175"/>
      <c r="H154" s="175"/>
      <c r="I154" s="7"/>
      <c r="J154" s="7"/>
      <c r="L154" s="174"/>
      <c r="M154" s="174"/>
      <c r="N154" s="174"/>
      <c r="O154" s="174"/>
      <c r="P154" s="7"/>
    </row>
    <row r="155" spans="2:16" ht="16.5" hidden="1" customHeight="1">
      <c r="B155" s="188" t="s">
        <v>267</v>
      </c>
      <c r="C155" s="7"/>
      <c r="D155" s="189"/>
      <c r="E155" s="189"/>
      <c r="F155" s="189"/>
      <c r="G155" s="189"/>
      <c r="H155" s="189"/>
      <c r="I155" s="189"/>
      <c r="J155" s="189"/>
      <c r="L155" s="174"/>
      <c r="M155" s="174"/>
      <c r="N155" s="174"/>
      <c r="O155" s="174"/>
      <c r="P155" s="7"/>
    </row>
    <row r="156" spans="2:16" ht="16.5" hidden="1" customHeight="1">
      <c r="B156" s="188" t="s">
        <v>268</v>
      </c>
      <c r="C156" s="7"/>
      <c r="D156" s="189"/>
      <c r="E156" s="189"/>
      <c r="F156" s="189"/>
      <c r="G156" s="189"/>
      <c r="H156" s="189"/>
      <c r="I156" s="189"/>
      <c r="J156" s="189"/>
      <c r="L156" s="174"/>
      <c r="M156" s="174"/>
      <c r="N156" s="174"/>
      <c r="O156" s="174"/>
      <c r="P156" s="7"/>
    </row>
    <row r="157" spans="2:16" ht="16.5" hidden="1" customHeight="1">
      <c r="B157" s="180"/>
      <c r="C157" s="181"/>
      <c r="D157" s="181"/>
      <c r="E157" s="181"/>
      <c r="F157" s="181"/>
      <c r="G157" s="181"/>
      <c r="H157" s="181"/>
      <c r="I157" s="170"/>
      <c r="J157" s="182"/>
      <c r="L157" s="174"/>
      <c r="M157" s="174"/>
      <c r="N157" s="174"/>
      <c r="O157" s="174"/>
      <c r="P157" s="7"/>
    </row>
    <row r="158" spans="2:16" ht="16.5" hidden="1" customHeight="1">
      <c r="B158" s="183"/>
      <c r="C158" s="175"/>
      <c r="D158" s="175"/>
      <c r="E158" s="175"/>
      <c r="F158" s="175"/>
      <c r="G158" s="175"/>
      <c r="H158" s="175"/>
      <c r="I158" s="7"/>
      <c r="J158" s="184"/>
      <c r="L158" s="174"/>
      <c r="M158" s="174"/>
      <c r="N158" s="174"/>
      <c r="O158" s="174"/>
      <c r="P158" s="7"/>
    </row>
    <row r="159" spans="2:16" ht="16.5" hidden="1" customHeight="1">
      <c r="B159" s="185"/>
      <c r="C159" s="186"/>
      <c r="D159" s="186"/>
      <c r="E159" s="186"/>
      <c r="F159" s="186"/>
      <c r="G159" s="186"/>
      <c r="H159" s="186"/>
      <c r="I159" s="81"/>
      <c r="J159" s="82"/>
      <c r="L159" s="174"/>
      <c r="M159" s="174"/>
      <c r="N159" s="174"/>
      <c r="O159" s="174"/>
      <c r="P159" s="7"/>
    </row>
    <row r="160" spans="2:16" ht="16.5" customHeight="1">
      <c r="B160" s="175"/>
      <c r="C160" s="175"/>
      <c r="D160" s="175"/>
      <c r="E160" s="175"/>
      <c r="F160" s="175"/>
      <c r="G160" s="175"/>
      <c r="H160" s="175"/>
      <c r="I160" s="7"/>
      <c r="J160" s="7"/>
      <c r="L160" s="174"/>
      <c r="M160" s="174"/>
      <c r="N160" s="174"/>
      <c r="O160" s="174"/>
      <c r="P160" s="7"/>
    </row>
    <row r="161" spans="2:16" ht="14.25" customHeight="1">
      <c r="B161" s="161" t="s">
        <v>269</v>
      </c>
      <c r="C161" s="172"/>
      <c r="D161" s="172"/>
      <c r="E161" s="172"/>
      <c r="F161" s="172"/>
      <c r="G161" s="172"/>
      <c r="H161" s="172"/>
      <c r="I161" s="173"/>
      <c r="J161" s="173"/>
      <c r="L161" s="174"/>
      <c r="M161" s="174"/>
      <c r="N161" s="174"/>
      <c r="O161" s="174"/>
      <c r="P161" s="7"/>
    </row>
    <row r="162" spans="2:16" ht="16.5" hidden="1" customHeight="1">
      <c r="B162" s="175"/>
      <c r="C162" s="175"/>
      <c r="D162" s="641"/>
      <c r="E162" s="641"/>
      <c r="F162" s="641"/>
      <c r="G162" s="641"/>
      <c r="H162" s="641"/>
      <c r="I162" s="641"/>
      <c r="J162" s="7"/>
      <c r="L162" s="174"/>
      <c r="M162" s="174"/>
      <c r="N162" s="174"/>
      <c r="O162" s="174"/>
      <c r="P162" s="7"/>
    </row>
    <row r="163" spans="2:16" ht="25.5" hidden="1">
      <c r="B163" s="190" t="s">
        <v>258</v>
      </c>
      <c r="C163" s="573"/>
      <c r="D163" s="574"/>
      <c r="E163" s="105" t="s">
        <v>259</v>
      </c>
      <c r="F163" s="300" t="s">
        <v>260</v>
      </c>
      <c r="G163" s="300" t="s">
        <v>261</v>
      </c>
      <c r="H163" s="300" t="s">
        <v>262</v>
      </c>
      <c r="I163" s="300" t="s">
        <v>500</v>
      </c>
      <c r="J163" s="300" t="s">
        <v>501</v>
      </c>
      <c r="K163" s="300" t="s">
        <v>502</v>
      </c>
      <c r="L163" s="300" t="s">
        <v>503</v>
      </c>
      <c r="M163" s="300" t="s">
        <v>504</v>
      </c>
      <c r="N163" s="300" t="s">
        <v>505</v>
      </c>
      <c r="O163" s="300" t="s">
        <v>263</v>
      </c>
      <c r="P163" s="7"/>
    </row>
    <row r="164" spans="2:16" ht="12.75" hidden="1" customHeight="1">
      <c r="B164" s="191">
        <f>+B152</f>
        <v>0</v>
      </c>
      <c r="C164" s="642"/>
      <c r="D164" s="643"/>
      <c r="E164" s="178" t="s">
        <v>515</v>
      </c>
      <c r="F164" s="478">
        <f>+F152-F141</f>
        <v>0</v>
      </c>
      <c r="G164" s="478">
        <f t="shared" ref="G164:O164" si="0">+G152-G141</f>
        <v>0</v>
      </c>
      <c r="H164" s="478">
        <f t="shared" si="0"/>
        <v>0</v>
      </c>
      <c r="I164" s="478">
        <f t="shared" si="0"/>
        <v>0</v>
      </c>
      <c r="J164" s="478">
        <f t="shared" si="0"/>
        <v>0</v>
      </c>
      <c r="K164" s="478">
        <f t="shared" si="0"/>
        <v>0</v>
      </c>
      <c r="L164" s="478">
        <f t="shared" si="0"/>
        <v>0</v>
      </c>
      <c r="M164" s="478">
        <f t="shared" si="0"/>
        <v>0</v>
      </c>
      <c r="N164" s="478">
        <f t="shared" si="0"/>
        <v>0</v>
      </c>
      <c r="O164" s="478">
        <f t="shared" si="0"/>
        <v>0</v>
      </c>
      <c r="P164" s="7"/>
    </row>
    <row r="165" spans="2:16" ht="12.75" hidden="1" customHeight="1">
      <c r="B165" s="191">
        <f>+B153</f>
        <v>0</v>
      </c>
      <c r="C165" s="642"/>
      <c r="D165" s="643"/>
      <c r="E165" s="178" t="s">
        <v>264</v>
      </c>
      <c r="F165" s="478">
        <f>+F153-F142</f>
        <v>0</v>
      </c>
      <c r="G165" s="478">
        <f t="shared" ref="G165:O165" si="1">+G153-G142</f>
        <v>0</v>
      </c>
      <c r="H165" s="478">
        <f t="shared" si="1"/>
        <v>0</v>
      </c>
      <c r="I165" s="478">
        <f t="shared" si="1"/>
        <v>0</v>
      </c>
      <c r="J165" s="478">
        <f t="shared" si="1"/>
        <v>0</v>
      </c>
      <c r="K165" s="478">
        <f t="shared" si="1"/>
        <v>0</v>
      </c>
      <c r="L165" s="478">
        <f t="shared" si="1"/>
        <v>0</v>
      </c>
      <c r="M165" s="478">
        <f t="shared" si="1"/>
        <v>0</v>
      </c>
      <c r="N165" s="478">
        <f t="shared" si="1"/>
        <v>0</v>
      </c>
      <c r="O165" s="478">
        <f t="shared" si="1"/>
        <v>0</v>
      </c>
      <c r="P165" s="7"/>
    </row>
    <row r="166" spans="2:16">
      <c r="B166" s="8"/>
      <c r="C166" s="7"/>
      <c r="D166" s="7"/>
      <c r="E166" s="76"/>
      <c r="F166" s="76"/>
      <c r="G166" s="76"/>
      <c r="H166" s="76"/>
      <c r="I166" s="76"/>
      <c r="J166" s="7"/>
    </row>
    <row r="167" spans="2:16">
      <c r="B167" s="192" t="s">
        <v>270</v>
      </c>
      <c r="C167" s="173"/>
      <c r="D167" s="173"/>
      <c r="E167" s="173"/>
      <c r="F167" s="173"/>
      <c r="G167" s="173"/>
      <c r="H167" s="173"/>
      <c r="I167" s="173"/>
      <c r="J167" s="193"/>
    </row>
    <row r="168" spans="2:16">
      <c r="B168" s="7"/>
      <c r="C168" s="7"/>
      <c r="D168" s="7"/>
      <c r="E168" s="7"/>
      <c r="F168" s="7"/>
      <c r="G168" s="7"/>
      <c r="H168" s="7"/>
      <c r="I168" s="7"/>
    </row>
    <row r="169" spans="2:16">
      <c r="B169" s="89" t="s">
        <v>271</v>
      </c>
    </row>
    <row r="170" spans="2:16" ht="13.5" customHeight="1">
      <c r="B170" s="194"/>
      <c r="G170" s="195"/>
      <c r="H170" s="195"/>
      <c r="I170" s="195"/>
    </row>
    <row r="171" spans="2:16" s="196" customFormat="1">
      <c r="B171" s="98" t="s">
        <v>272</v>
      </c>
      <c r="C171" s="8"/>
      <c r="D171" s="110"/>
      <c r="E171" s="8"/>
      <c r="F171" s="8"/>
      <c r="G171" s="8"/>
      <c r="H171" s="8"/>
      <c r="I171" s="8"/>
    </row>
    <row r="172" spans="2:16" s="196" customFormat="1" ht="29.25" customHeight="1">
      <c r="B172" s="197" t="s">
        <v>213</v>
      </c>
      <c r="C172" s="633" t="s">
        <v>273</v>
      </c>
      <c r="D172" s="634"/>
      <c r="E172" s="634"/>
      <c r="F172" s="635"/>
      <c r="G172" s="636" t="s">
        <v>274</v>
      </c>
      <c r="H172" s="637"/>
      <c r="J172" s="86"/>
      <c r="K172" s="110"/>
    </row>
    <row r="173" spans="2:16" s="196" customFormat="1" ht="12.75" customHeight="1">
      <c r="B173" s="198">
        <v>1</v>
      </c>
      <c r="C173" s="638" t="s">
        <v>275</v>
      </c>
      <c r="D173" s="639"/>
      <c r="E173" s="639"/>
      <c r="F173" s="640"/>
      <c r="G173" s="548" t="s">
        <v>506</v>
      </c>
      <c r="H173" s="549"/>
      <c r="J173" s="86"/>
    </row>
    <row r="174" spans="2:16" s="196" customFormat="1" ht="12.75" customHeight="1">
      <c r="B174" s="198">
        <v>2</v>
      </c>
      <c r="C174" s="638" t="s">
        <v>276</v>
      </c>
      <c r="D174" s="639"/>
      <c r="E174" s="639"/>
      <c r="F174" s="640"/>
      <c r="G174" s="199"/>
      <c r="H174" s="200"/>
      <c r="J174" s="86"/>
    </row>
    <row r="175" spans="2:16" s="196" customFormat="1" ht="12.75" customHeight="1">
      <c r="B175" s="198">
        <v>3</v>
      </c>
      <c r="C175" s="638" t="s">
        <v>277</v>
      </c>
      <c r="D175" s="639"/>
      <c r="E175" s="639"/>
      <c r="F175" s="640"/>
      <c r="G175" s="199"/>
      <c r="H175" s="200"/>
      <c r="J175" s="86"/>
    </row>
    <row r="176" spans="2:16" s="196" customFormat="1" ht="12.75" customHeight="1">
      <c r="B176" s="198">
        <v>4</v>
      </c>
      <c r="C176" s="638" t="s">
        <v>278</v>
      </c>
      <c r="D176" s="639"/>
      <c r="E176" s="639"/>
      <c r="F176" s="640"/>
      <c r="G176" s="199"/>
      <c r="H176" s="200"/>
      <c r="J176" s="86"/>
    </row>
    <row r="177" spans="2:11" s="196" customFormat="1" ht="12.75" customHeight="1">
      <c r="B177" s="198">
        <v>5</v>
      </c>
      <c r="C177" s="638" t="s">
        <v>279</v>
      </c>
      <c r="D177" s="639"/>
      <c r="E177" s="639"/>
      <c r="F177" s="640"/>
      <c r="G177" s="199"/>
      <c r="H177" s="200"/>
      <c r="J177" s="86"/>
    </row>
    <row r="178" spans="2:11">
      <c r="B178" s="7"/>
      <c r="C178" s="7"/>
      <c r="D178" s="7"/>
      <c r="E178" s="7"/>
      <c r="F178" s="7"/>
      <c r="G178" s="7"/>
      <c r="H178" s="7"/>
      <c r="I178" s="7"/>
    </row>
    <row r="179" spans="2:11" ht="37.5" customHeight="1">
      <c r="B179" s="201" t="s">
        <v>280</v>
      </c>
      <c r="C179" s="202"/>
      <c r="D179" s="203"/>
      <c r="E179" s="204"/>
      <c r="F179" s="105" t="s">
        <v>259</v>
      </c>
      <c r="G179" s="105" t="s">
        <v>33</v>
      </c>
      <c r="H179" s="105" t="s">
        <v>281</v>
      </c>
      <c r="I179" s="105" t="s">
        <v>282</v>
      </c>
    </row>
    <row r="180" spans="2:11">
      <c r="B180" s="205" t="s">
        <v>283</v>
      </c>
      <c r="C180" s="116"/>
      <c r="D180" s="116"/>
      <c r="E180" s="206"/>
      <c r="F180" s="123"/>
      <c r="G180" s="482"/>
      <c r="H180" s="483"/>
      <c r="I180" s="483"/>
    </row>
    <row r="181" spans="2:11">
      <c r="B181" s="207" t="s">
        <v>114</v>
      </c>
      <c r="C181" s="116"/>
      <c r="D181" s="116"/>
      <c r="E181" s="206"/>
      <c r="F181" s="123" t="s">
        <v>37</v>
      </c>
      <c r="G181" s="482">
        <v>1</v>
      </c>
      <c r="H181" s="483">
        <f>+'Presupuesto Pre-Operativo 1'!H14+'Presupuesto Pre-Operativo 1'!H19</f>
        <v>193100</v>
      </c>
      <c r="I181" s="483">
        <f t="shared" ref="I181:I182" si="2">H181*G181</f>
        <v>193100</v>
      </c>
    </row>
    <row r="182" spans="2:11">
      <c r="B182" s="205" t="s">
        <v>378</v>
      </c>
      <c r="C182" s="116"/>
      <c r="D182" s="116"/>
      <c r="E182" s="206"/>
      <c r="F182" s="123" t="str">
        <f>+'Presupuesto Pre-Operativo 1'!C27</f>
        <v>Actividad</v>
      </c>
      <c r="G182" s="482">
        <f>+'Presupuesto Pre-Operativo 1'!D27</f>
        <v>1</v>
      </c>
      <c r="H182" s="483">
        <f>+'Presupuesto Pre-Operativo 1'!H27</f>
        <v>7800</v>
      </c>
      <c r="I182" s="483">
        <f t="shared" si="2"/>
        <v>7800</v>
      </c>
      <c r="K182" s="72" t="s">
        <v>507</v>
      </c>
    </row>
    <row r="183" spans="2:11">
      <c r="B183" s="208" t="s">
        <v>116</v>
      </c>
      <c r="C183" s="209"/>
      <c r="D183" s="209"/>
      <c r="E183" s="210"/>
      <c r="F183" s="486" t="str">
        <f>+'Presupuesto Pre-Operativo 1'!C29</f>
        <v>Global</v>
      </c>
      <c r="G183" s="482">
        <f>+'Presupuesto Pre-Operativo 1'!D29</f>
        <v>1</v>
      </c>
      <c r="H183" s="484">
        <f>+'Presupuesto Pre-Operativo 1'!F29</f>
        <v>3013.5</v>
      </c>
      <c r="I183" s="483">
        <f>H183*G183</f>
        <v>3013.5</v>
      </c>
      <c r="J183" s="110"/>
    </row>
    <row r="184" spans="2:11">
      <c r="B184" s="212" t="s">
        <v>56</v>
      </c>
      <c r="C184" s="213"/>
      <c r="D184" s="116"/>
      <c r="E184" s="206"/>
      <c r="F184" s="487"/>
      <c r="G184" s="482"/>
      <c r="H184" s="485"/>
      <c r="I184" s="485">
        <f>+SUM(I180:I183)</f>
        <v>203913.5</v>
      </c>
    </row>
    <row r="185" spans="2:11">
      <c r="B185" s="166"/>
      <c r="C185" s="215"/>
      <c r="D185" s="7"/>
      <c r="E185" s="7"/>
      <c r="F185" s="215"/>
      <c r="G185" s="215"/>
      <c r="H185" s="215"/>
      <c r="I185" s="215"/>
    </row>
    <row r="186" spans="2:11">
      <c r="B186" s="89" t="s">
        <v>284</v>
      </c>
      <c r="C186" s="215"/>
      <c r="D186" s="7"/>
      <c r="E186" s="7"/>
      <c r="F186" s="215"/>
      <c r="G186" s="215"/>
      <c r="H186" s="110"/>
      <c r="I186" s="215"/>
    </row>
    <row r="187" spans="2:11">
      <c r="C187" s="215"/>
      <c r="D187" s="7"/>
      <c r="E187" s="7"/>
      <c r="F187" s="215"/>
      <c r="G187" s="215"/>
      <c r="H187" s="215"/>
      <c r="I187" s="215"/>
    </row>
    <row r="188" spans="2:11" ht="38.25">
      <c r="B188" s="201" t="s">
        <v>280</v>
      </c>
      <c r="C188" s="202"/>
      <c r="D188" s="203"/>
      <c r="E188" s="204"/>
      <c r="F188" s="105" t="s">
        <v>282</v>
      </c>
      <c r="G188" s="105" t="s">
        <v>285</v>
      </c>
      <c r="H188" s="105" t="s">
        <v>286</v>
      </c>
    </row>
    <row r="189" spans="2:11">
      <c r="B189" s="205" t="s">
        <v>283</v>
      </c>
      <c r="C189" s="116"/>
      <c r="D189" s="116"/>
      <c r="E189" s="206"/>
      <c r="G189" s="5"/>
      <c r="H189" s="483">
        <f t="shared" ref="H189:H192" si="3">+F189*G189</f>
        <v>0</v>
      </c>
    </row>
    <row r="190" spans="2:11">
      <c r="B190" s="207" t="s">
        <v>114</v>
      </c>
      <c r="C190" s="116"/>
      <c r="D190" s="116"/>
      <c r="E190" s="206"/>
      <c r="F190" s="482">
        <f>+I181</f>
        <v>193100</v>
      </c>
      <c r="G190" s="482">
        <f>+Anexos!E35</f>
        <v>0.84699999999999998</v>
      </c>
      <c r="H190" s="483">
        <f t="shared" si="3"/>
        <v>163555.69999999998</v>
      </c>
    </row>
    <row r="191" spans="2:11">
      <c r="B191" s="205" t="s">
        <v>378</v>
      </c>
      <c r="C191" s="116"/>
      <c r="D191" s="116"/>
      <c r="E191" s="206"/>
      <c r="F191" s="482">
        <f>+I182</f>
        <v>7800</v>
      </c>
      <c r="G191" s="482">
        <f>+Anexos!E41</f>
        <v>0.90900000000000003</v>
      </c>
      <c r="H191" s="483">
        <f t="shared" si="3"/>
        <v>7090.2</v>
      </c>
    </row>
    <row r="192" spans="2:11">
      <c r="B192" s="208" t="s">
        <v>116</v>
      </c>
      <c r="C192" s="209"/>
      <c r="D192" s="116"/>
      <c r="E192" s="206"/>
      <c r="F192" s="482">
        <f>+I183</f>
        <v>3013.5</v>
      </c>
      <c r="G192" s="482">
        <f>+Anexos!E42</f>
        <v>0.84699999999999998</v>
      </c>
      <c r="H192" s="483">
        <f t="shared" si="3"/>
        <v>2552.4344999999998</v>
      </c>
    </row>
    <row r="193" spans="2:14">
      <c r="B193" s="212" t="s">
        <v>56</v>
      </c>
      <c r="C193" s="213"/>
      <c r="D193" s="116"/>
      <c r="E193" s="206"/>
      <c r="F193" s="485">
        <f>SUM(F189:F192)</f>
        <v>203913.5</v>
      </c>
      <c r="G193" s="214"/>
      <c r="H193" s="485">
        <f>SUM(H189:H192)</f>
        <v>173198.3345</v>
      </c>
    </row>
    <row r="194" spans="2:14">
      <c r="C194" s="129"/>
      <c r="D194" s="129"/>
      <c r="E194" s="129"/>
      <c r="F194" s="129"/>
      <c r="G194" s="129"/>
      <c r="H194" s="129"/>
      <c r="I194" s="7"/>
    </row>
    <row r="195" spans="2:14">
      <c r="B195" s="89" t="s">
        <v>287</v>
      </c>
      <c r="C195" s="129"/>
      <c r="D195" s="129"/>
      <c r="E195" s="129"/>
      <c r="F195" s="129"/>
      <c r="G195" s="129"/>
      <c r="H195" s="129"/>
      <c r="I195" s="7"/>
    </row>
    <row r="196" spans="2:14">
      <c r="C196" s="129"/>
      <c r="D196" s="129"/>
      <c r="E196" s="129"/>
      <c r="F196" s="129"/>
      <c r="G196" s="129"/>
      <c r="H196" s="129"/>
      <c r="I196" s="7"/>
    </row>
    <row r="197" spans="2:14">
      <c r="B197" s="654" t="s">
        <v>288</v>
      </c>
      <c r="C197" s="655"/>
      <c r="D197" s="300" t="s">
        <v>260</v>
      </c>
      <c r="E197" s="300" t="s">
        <v>261</v>
      </c>
      <c r="F197" s="300" t="s">
        <v>262</v>
      </c>
      <c r="G197" s="300" t="s">
        <v>500</v>
      </c>
      <c r="H197" s="300" t="s">
        <v>501</v>
      </c>
      <c r="I197" s="300" t="s">
        <v>502</v>
      </c>
      <c r="J197" s="300" t="s">
        <v>503</v>
      </c>
      <c r="K197" s="300" t="s">
        <v>504</v>
      </c>
      <c r="L197" s="300" t="s">
        <v>505</v>
      </c>
      <c r="M197" s="300" t="s">
        <v>263</v>
      </c>
    </row>
    <row r="198" spans="2:14">
      <c r="B198" s="301" t="s">
        <v>508</v>
      </c>
      <c r="C198" s="216"/>
      <c r="D198" s="490">
        <f>+'Oper y Mant sin PY'!E5</f>
        <v>115884</v>
      </c>
      <c r="E198" s="491">
        <f>+D198</f>
        <v>115884</v>
      </c>
      <c r="F198" s="491">
        <f t="shared" ref="F198:M198" si="4">+E198</f>
        <v>115884</v>
      </c>
      <c r="G198" s="491">
        <f t="shared" si="4"/>
        <v>115884</v>
      </c>
      <c r="H198" s="491">
        <f t="shared" si="4"/>
        <v>115884</v>
      </c>
      <c r="I198" s="491">
        <f t="shared" si="4"/>
        <v>115884</v>
      </c>
      <c r="J198" s="491">
        <f t="shared" si="4"/>
        <v>115884</v>
      </c>
      <c r="K198" s="491">
        <f t="shared" si="4"/>
        <v>115884</v>
      </c>
      <c r="L198" s="491">
        <f t="shared" si="4"/>
        <v>115884</v>
      </c>
      <c r="M198" s="491">
        <f t="shared" si="4"/>
        <v>115884</v>
      </c>
    </row>
    <row r="199" spans="2:14">
      <c r="B199" s="302" t="s">
        <v>510</v>
      </c>
      <c r="C199" s="217"/>
      <c r="D199" s="492">
        <f>+'Oper y Mant sin PY'!E10</f>
        <v>0</v>
      </c>
      <c r="E199" s="493">
        <f>+D199</f>
        <v>0</v>
      </c>
      <c r="F199" s="493">
        <f t="shared" ref="F199:M199" si="5">+E199</f>
        <v>0</v>
      </c>
      <c r="G199" s="493">
        <f t="shared" si="5"/>
        <v>0</v>
      </c>
      <c r="H199" s="493">
        <f t="shared" si="5"/>
        <v>0</v>
      </c>
      <c r="I199" s="493">
        <f t="shared" si="5"/>
        <v>0</v>
      </c>
      <c r="J199" s="493">
        <f t="shared" si="5"/>
        <v>0</v>
      </c>
      <c r="K199" s="493">
        <f t="shared" si="5"/>
        <v>0</v>
      </c>
      <c r="L199" s="493">
        <f t="shared" si="5"/>
        <v>0</v>
      </c>
      <c r="M199" s="493">
        <f t="shared" si="5"/>
        <v>0</v>
      </c>
    </row>
    <row r="200" spans="2:14">
      <c r="B200" s="302" t="s">
        <v>509</v>
      </c>
      <c r="C200" s="217"/>
      <c r="D200" s="492">
        <f>+'Oper y Mant sin PY'!E12</f>
        <v>5400</v>
      </c>
      <c r="E200" s="493">
        <f>+D200</f>
        <v>5400</v>
      </c>
      <c r="F200" s="493">
        <f t="shared" ref="F200:M200" si="6">+E200</f>
        <v>5400</v>
      </c>
      <c r="G200" s="493">
        <f t="shared" si="6"/>
        <v>5400</v>
      </c>
      <c r="H200" s="493">
        <f t="shared" si="6"/>
        <v>5400</v>
      </c>
      <c r="I200" s="493">
        <f t="shared" si="6"/>
        <v>5400</v>
      </c>
      <c r="J200" s="493">
        <f t="shared" si="6"/>
        <v>5400</v>
      </c>
      <c r="K200" s="493">
        <f t="shared" si="6"/>
        <v>5400</v>
      </c>
      <c r="L200" s="493">
        <f t="shared" si="6"/>
        <v>5400</v>
      </c>
      <c r="M200" s="493">
        <f t="shared" si="6"/>
        <v>5400</v>
      </c>
    </row>
    <row r="201" spans="2:14">
      <c r="B201" s="489" t="s">
        <v>289</v>
      </c>
      <c r="C201" s="9"/>
      <c r="D201" s="494">
        <f>SUM(D198:D200)</f>
        <v>121284</v>
      </c>
      <c r="E201" s="494">
        <f t="shared" ref="E201:M201" si="7">SUM(E198:E200)</f>
        <v>121284</v>
      </c>
      <c r="F201" s="494">
        <f t="shared" si="7"/>
        <v>121284</v>
      </c>
      <c r="G201" s="494">
        <f t="shared" si="7"/>
        <v>121284</v>
      </c>
      <c r="H201" s="494">
        <f t="shared" si="7"/>
        <v>121284</v>
      </c>
      <c r="I201" s="494">
        <f t="shared" si="7"/>
        <v>121284</v>
      </c>
      <c r="J201" s="494">
        <f t="shared" si="7"/>
        <v>121284</v>
      </c>
      <c r="K201" s="494">
        <f t="shared" si="7"/>
        <v>121284</v>
      </c>
      <c r="L201" s="494">
        <f t="shared" si="7"/>
        <v>121284</v>
      </c>
      <c r="M201" s="494">
        <f t="shared" si="7"/>
        <v>121284</v>
      </c>
      <c r="N201" s="507"/>
    </row>
    <row r="202" spans="2:14">
      <c r="B202" s="218" t="s">
        <v>290</v>
      </c>
      <c r="C202" s="219"/>
      <c r="D202" s="494">
        <f>+'Oper y Mant sin PY'!G16</f>
        <v>109912.356</v>
      </c>
      <c r="E202" s="494">
        <f>+D202</f>
        <v>109912.356</v>
      </c>
      <c r="F202" s="494">
        <f t="shared" ref="F202:M202" si="8">+E202</f>
        <v>109912.356</v>
      </c>
      <c r="G202" s="494">
        <f t="shared" si="8"/>
        <v>109912.356</v>
      </c>
      <c r="H202" s="494">
        <f t="shared" si="8"/>
        <v>109912.356</v>
      </c>
      <c r="I202" s="494">
        <f t="shared" si="8"/>
        <v>109912.356</v>
      </c>
      <c r="J202" s="494">
        <f t="shared" si="8"/>
        <v>109912.356</v>
      </c>
      <c r="K202" s="494">
        <f t="shared" si="8"/>
        <v>109912.356</v>
      </c>
      <c r="L202" s="494">
        <f t="shared" si="8"/>
        <v>109912.356</v>
      </c>
      <c r="M202" s="494">
        <f t="shared" si="8"/>
        <v>109912.356</v>
      </c>
      <c r="N202" s="507"/>
    </row>
    <row r="203" spans="2:14">
      <c r="C203" s="220"/>
      <c r="D203" s="129"/>
      <c r="E203" s="129"/>
      <c r="F203" s="129"/>
      <c r="G203" s="129"/>
      <c r="H203" s="129"/>
      <c r="I203" s="7"/>
      <c r="J203" s="7"/>
    </row>
    <row r="204" spans="2:14">
      <c r="B204" s="89" t="s">
        <v>291</v>
      </c>
      <c r="C204" s="129"/>
      <c r="D204" s="129"/>
      <c r="E204" s="129"/>
      <c r="F204" s="129"/>
      <c r="G204" s="129"/>
      <c r="H204" s="129"/>
      <c r="I204" s="7"/>
      <c r="J204" s="7"/>
    </row>
    <row r="205" spans="2:14">
      <c r="C205" s="129"/>
      <c r="D205" s="129"/>
      <c r="E205" s="129"/>
      <c r="F205" s="129"/>
      <c r="G205" s="129"/>
      <c r="H205" s="129"/>
      <c r="I205" s="7"/>
      <c r="J205" s="7"/>
    </row>
    <row r="206" spans="2:14">
      <c r="B206" s="654" t="s">
        <v>288</v>
      </c>
      <c r="C206" s="655"/>
      <c r="D206" s="300" t="s">
        <v>260</v>
      </c>
      <c r="E206" s="300" t="s">
        <v>261</v>
      </c>
      <c r="F206" s="300" t="s">
        <v>262</v>
      </c>
      <c r="G206" s="300" t="s">
        <v>500</v>
      </c>
      <c r="H206" s="300" t="s">
        <v>501</v>
      </c>
      <c r="I206" s="300" t="s">
        <v>502</v>
      </c>
      <c r="J206" s="300" t="s">
        <v>503</v>
      </c>
      <c r="K206" s="300" t="s">
        <v>504</v>
      </c>
      <c r="L206" s="300" t="s">
        <v>505</v>
      </c>
      <c r="M206" s="300" t="s">
        <v>263</v>
      </c>
    </row>
    <row r="207" spans="2:14">
      <c r="B207" s="301" t="s">
        <v>508</v>
      </c>
      <c r="C207" s="216"/>
      <c r="D207" s="498">
        <f>+'Oper y Mant con PY'!D56</f>
        <v>157884</v>
      </c>
      <c r="E207" s="495">
        <f>+'Oper y Mant con PY'!E56</f>
        <v>157884</v>
      </c>
      <c r="F207" s="498">
        <f>+'Oper y Mant con PY'!F56</f>
        <v>157884</v>
      </c>
      <c r="G207" s="495">
        <f>+'Oper y Mant con PY'!G56</f>
        <v>157884</v>
      </c>
      <c r="H207" s="498">
        <f>+'Oper y Mant con PY'!H56</f>
        <v>157884</v>
      </c>
      <c r="I207" s="495">
        <f>+'Oper y Mant con PY'!I56</f>
        <v>157884</v>
      </c>
      <c r="J207" s="498">
        <f>+'Oper y Mant con PY'!J56</f>
        <v>157884</v>
      </c>
      <c r="K207" s="495">
        <f>+'Oper y Mant con PY'!K56</f>
        <v>157884</v>
      </c>
      <c r="L207" s="498">
        <f>+'Oper y Mant con PY'!L56</f>
        <v>157884</v>
      </c>
      <c r="M207" s="498">
        <f>+'Oper y Mant con PY'!M56</f>
        <v>157884</v>
      </c>
    </row>
    <row r="208" spans="2:14">
      <c r="B208" s="302" t="s">
        <v>510</v>
      </c>
      <c r="C208" s="217"/>
      <c r="D208" s="499">
        <f>+'Oper y Mant con PY'!D57</f>
        <v>199850.20350839998</v>
      </c>
      <c r="E208" s="496">
        <f>+'Oper y Mant con PY'!E57</f>
        <v>205046.30879961839</v>
      </c>
      <c r="F208" s="499">
        <f>+'Oper y Mant con PY'!F57</f>
        <v>210377.51282840848</v>
      </c>
      <c r="G208" s="496">
        <f>+'Oper y Mant con PY'!G57</f>
        <v>215625.57361686919</v>
      </c>
      <c r="H208" s="499">
        <f>+'Oper y Mant con PY'!H57</f>
        <v>220812.49653090781</v>
      </c>
      <c r="I208" s="496">
        <f>+'Oper y Mant con PY'!I57</f>
        <v>226127.42344071143</v>
      </c>
      <c r="J208" s="499">
        <f>+'Oper y Mant con PY'!J57</f>
        <v>231575.55245016993</v>
      </c>
      <c r="K208" s="496">
        <f>+'Oper y Mant con PY'!K57</f>
        <v>237159.16481387435</v>
      </c>
      <c r="L208" s="499">
        <f>+'Oper y Mant con PY'!L57</f>
        <v>242882.62709903507</v>
      </c>
      <c r="M208" s="499">
        <f>+'Oper y Mant con PY'!M57</f>
        <v>248749.39340360998</v>
      </c>
    </row>
    <row r="209" spans="2:21">
      <c r="B209" s="302" t="s">
        <v>509</v>
      </c>
      <c r="C209" s="217"/>
      <c r="D209" s="500">
        <f>+'Oper y Mant con PY'!D58</f>
        <v>53980</v>
      </c>
      <c r="E209" s="496">
        <f>+'Oper y Mant con PY'!E58</f>
        <v>53980</v>
      </c>
      <c r="F209" s="500">
        <f>+'Oper y Mant con PY'!F58</f>
        <v>53980</v>
      </c>
      <c r="G209" s="496">
        <f>+'Oper y Mant con PY'!G58</f>
        <v>53980</v>
      </c>
      <c r="H209" s="500">
        <f>+'Oper y Mant con PY'!H58</f>
        <v>79316</v>
      </c>
      <c r="I209" s="496">
        <f>+'Oper y Mant con PY'!I58</f>
        <v>53980</v>
      </c>
      <c r="J209" s="500">
        <f>+'Oper y Mant con PY'!J58</f>
        <v>53980</v>
      </c>
      <c r="K209" s="496">
        <f>+'Oper y Mant con PY'!K58</f>
        <v>53980</v>
      </c>
      <c r="L209" s="500">
        <f>+'Oper y Mant con PY'!L58</f>
        <v>53980</v>
      </c>
      <c r="M209" s="500">
        <f>+'Oper y Mant con PY'!M58</f>
        <v>79316</v>
      </c>
    </row>
    <row r="210" spans="2:21">
      <c r="B210" s="489" t="s">
        <v>289</v>
      </c>
      <c r="C210" s="9"/>
      <c r="D210" s="497">
        <f>SUM(D207:D209)</f>
        <v>411714.20350840001</v>
      </c>
      <c r="E210" s="497">
        <f t="shared" ref="E210:M210" si="9">SUM(E207:E209)</f>
        <v>416910.30879961839</v>
      </c>
      <c r="F210" s="497">
        <f t="shared" si="9"/>
        <v>422241.51282840851</v>
      </c>
      <c r="G210" s="497">
        <f t="shared" si="9"/>
        <v>427489.57361686917</v>
      </c>
      <c r="H210" s="497">
        <f t="shared" si="9"/>
        <v>458012.49653090781</v>
      </c>
      <c r="I210" s="497">
        <f t="shared" si="9"/>
        <v>437991.42344071146</v>
      </c>
      <c r="J210" s="497">
        <f t="shared" si="9"/>
        <v>443439.55245016993</v>
      </c>
      <c r="K210" s="497">
        <f t="shared" si="9"/>
        <v>449023.16481387435</v>
      </c>
      <c r="L210" s="497">
        <f t="shared" si="9"/>
        <v>454746.62709903507</v>
      </c>
      <c r="M210" s="497">
        <f t="shared" si="9"/>
        <v>485949.39340360998</v>
      </c>
    </row>
    <row r="211" spans="2:21">
      <c r="B211" s="218" t="s">
        <v>290</v>
      </c>
      <c r="C211" s="219"/>
      <c r="D211" s="497">
        <f>+'Oper y Mant con PY'!D67</f>
        <v>358510.73837161477</v>
      </c>
      <c r="E211" s="497">
        <f>+'Oper y Mant con PY'!E67</f>
        <v>362911.83955327678</v>
      </c>
      <c r="F211" s="497">
        <f>+'Oper y Mant con PY'!F67</f>
        <v>367427.36936566199</v>
      </c>
      <c r="G211" s="497">
        <f>+'Oper y Mant con PY'!G67</f>
        <v>371872.47685348819</v>
      </c>
      <c r="H211" s="497">
        <f>+'Oper y Mant con PY'!H67</f>
        <v>397725.39256167889</v>
      </c>
      <c r="I211" s="497">
        <f>+'Oper y Mant con PY'!I67</f>
        <v>380767.54365428258</v>
      </c>
      <c r="J211" s="497">
        <f>+'Oper y Mant con PY'!J67</f>
        <v>385382.10892529396</v>
      </c>
      <c r="K211" s="497">
        <f>+'Oper y Mant con PY'!K67</f>
        <v>390111.42859735159</v>
      </c>
      <c r="L211" s="497">
        <f>+'Oper y Mant con PY'!L67</f>
        <v>394959.20115288271</v>
      </c>
      <c r="M211" s="497">
        <f>+'Oper y Mant con PY'!M67</f>
        <v>421387.94421285763</v>
      </c>
    </row>
    <row r="212" spans="2:21">
      <c r="C212" s="129"/>
      <c r="D212" s="129"/>
      <c r="E212" s="129"/>
      <c r="F212" s="129"/>
      <c r="G212" s="129"/>
      <c r="H212" s="129"/>
      <c r="I212" s="7"/>
      <c r="J212" s="7"/>
    </row>
    <row r="213" spans="2:21">
      <c r="B213" s="89" t="s">
        <v>292</v>
      </c>
      <c r="F213" s="481">
        <f>+F193/'Pob. y Demanda'!Y76</f>
        <v>52.055301851901383</v>
      </c>
      <c r="J213" s="7"/>
    </row>
    <row r="214" spans="2:21">
      <c r="B214" s="89"/>
      <c r="F214" s="7"/>
      <c r="J214" s="7"/>
    </row>
    <row r="215" spans="2:21">
      <c r="B215" s="221" t="s">
        <v>293</v>
      </c>
      <c r="C215" s="102"/>
      <c r="D215" s="102"/>
      <c r="E215" s="221"/>
      <c r="F215" s="102"/>
      <c r="G215" s="102"/>
      <c r="H215" s="102"/>
      <c r="I215" s="102"/>
      <c r="J215" s="86"/>
      <c r="K215" s="98"/>
      <c r="L215" s="196"/>
      <c r="M215" s="196"/>
      <c r="N215" s="196"/>
      <c r="O215" s="196"/>
      <c r="P215" s="196"/>
      <c r="Q215" s="196"/>
      <c r="R215" s="196"/>
      <c r="S215" s="196"/>
      <c r="T215" s="196"/>
      <c r="U215" s="196"/>
    </row>
    <row r="216" spans="2:21" hidden="1">
      <c r="B216" s="221"/>
      <c r="C216" s="102"/>
      <c r="D216" s="102"/>
      <c r="E216" s="221"/>
      <c r="F216" s="102"/>
      <c r="G216" s="102"/>
      <c r="H216" s="102"/>
      <c r="I216" s="102"/>
      <c r="J216" s="86"/>
      <c r="K216" s="98"/>
      <c r="L216" s="196"/>
      <c r="M216" s="196"/>
      <c r="N216" s="196"/>
      <c r="O216" s="196"/>
      <c r="P216" s="196"/>
      <c r="Q216" s="196"/>
      <c r="R216" s="196"/>
      <c r="S216" s="196"/>
      <c r="T216" s="196"/>
      <c r="U216" s="196"/>
    </row>
    <row r="217" spans="2:21" ht="25.5" hidden="1">
      <c r="B217" s="103" t="s">
        <v>31</v>
      </c>
      <c r="C217" s="120"/>
      <c r="D217" s="203"/>
      <c r="E217" s="204"/>
      <c r="F217" s="105" t="s">
        <v>80</v>
      </c>
      <c r="G217" s="105" t="s">
        <v>294</v>
      </c>
      <c r="H217" s="105" t="s">
        <v>295</v>
      </c>
      <c r="J217" s="196"/>
      <c r="K217" s="196"/>
      <c r="L217" s="196"/>
      <c r="M217" s="196"/>
      <c r="N217" s="196"/>
      <c r="O217" s="196"/>
      <c r="P217" s="196"/>
      <c r="Q217" s="196"/>
      <c r="R217" s="196"/>
      <c r="S217" s="196"/>
    </row>
    <row r="218" spans="2:21" hidden="1">
      <c r="B218" s="136" t="s">
        <v>296</v>
      </c>
      <c r="C218" s="209"/>
      <c r="D218" s="209"/>
      <c r="E218" s="210"/>
      <c r="F218" s="211"/>
      <c r="G218" s="211"/>
      <c r="H218" s="510">
        <f>SUM(F218:G218)</f>
        <v>0</v>
      </c>
    </row>
    <row r="219" spans="2:21" hidden="1">
      <c r="B219" s="136" t="s">
        <v>297</v>
      </c>
      <c r="C219" s="209"/>
      <c r="D219" s="209"/>
      <c r="E219" s="210"/>
      <c r="F219" s="510"/>
      <c r="G219" s="510"/>
      <c r="H219" s="510">
        <f>SUM(F219:G219)</f>
        <v>0</v>
      </c>
    </row>
    <row r="220" spans="2:21" hidden="1">
      <c r="B220" s="136" t="s">
        <v>248</v>
      </c>
      <c r="C220" s="209"/>
      <c r="D220" s="209"/>
      <c r="E220" s="210"/>
      <c r="F220" s="510"/>
      <c r="G220" s="510"/>
      <c r="H220" s="510">
        <f>SUM(F220:G220)</f>
        <v>0</v>
      </c>
      <c r="J220" s="509"/>
    </row>
    <row r="221" spans="2:21" hidden="1">
      <c r="B221" s="222" t="s">
        <v>298</v>
      </c>
      <c r="C221" s="223"/>
      <c r="D221" s="223"/>
      <c r="E221" s="224"/>
      <c r="F221" s="225"/>
      <c r="G221" s="225"/>
      <c r="H221" s="511"/>
    </row>
    <row r="222" spans="2:21" hidden="1">
      <c r="B222" s="136" t="s">
        <v>297</v>
      </c>
      <c r="C222" s="209"/>
      <c r="D222" s="209"/>
      <c r="E222" s="210"/>
      <c r="F222" s="211"/>
      <c r="G222" s="211"/>
      <c r="H222" s="510">
        <f>H219-H218</f>
        <v>0</v>
      </c>
    </row>
    <row r="223" spans="2:21" hidden="1">
      <c r="B223" s="136" t="s">
        <v>248</v>
      </c>
      <c r="C223" s="209"/>
      <c r="D223" s="209"/>
      <c r="E223" s="210"/>
      <c r="F223" s="211"/>
      <c r="G223" s="211"/>
      <c r="H223" s="510">
        <f>H220-H218</f>
        <v>0</v>
      </c>
    </row>
    <row r="224" spans="2:21">
      <c r="B224" s="8"/>
      <c r="E224" s="7"/>
      <c r="J224" s="7"/>
    </row>
    <row r="225" spans="2:10">
      <c r="B225" s="192" t="s">
        <v>299</v>
      </c>
      <c r="C225" s="193"/>
      <c r="D225" s="193"/>
      <c r="E225" s="173"/>
      <c r="F225" s="193"/>
      <c r="G225" s="193"/>
      <c r="H225" s="193"/>
      <c r="I225" s="193"/>
      <c r="J225" s="173"/>
    </row>
    <row r="226" spans="2:10">
      <c r="B226" s="8"/>
      <c r="E226" s="7"/>
      <c r="J226" s="7"/>
    </row>
    <row r="227" spans="2:10" hidden="1">
      <c r="B227" s="98" t="s">
        <v>300</v>
      </c>
      <c r="C227" s="7"/>
      <c r="D227" s="7"/>
      <c r="E227" s="7"/>
      <c r="F227" s="7"/>
      <c r="G227" s="7"/>
      <c r="H227" s="7"/>
      <c r="I227" s="7"/>
      <c r="J227" s="7"/>
    </row>
    <row r="228" spans="2:10" hidden="1">
      <c r="B228" s="8"/>
      <c r="C228" s="7"/>
      <c r="D228" s="7"/>
      <c r="E228" s="7"/>
      <c r="F228" s="7"/>
      <c r="G228" s="7"/>
      <c r="H228" s="7"/>
      <c r="I228" s="7"/>
      <c r="J228" s="7"/>
    </row>
    <row r="229" spans="2:10" hidden="1">
      <c r="B229" s="134" t="s">
        <v>95</v>
      </c>
      <c r="C229" s="134">
        <v>1</v>
      </c>
      <c r="D229" s="134">
        <v>2</v>
      </c>
      <c r="E229" s="134">
        <v>3</v>
      </c>
      <c r="F229" s="134">
        <v>4</v>
      </c>
      <c r="G229" s="134">
        <v>5</v>
      </c>
      <c r="H229" s="134">
        <v>6</v>
      </c>
      <c r="I229" s="134" t="s">
        <v>221</v>
      </c>
      <c r="J229" s="134" t="s">
        <v>237</v>
      </c>
    </row>
    <row r="230" spans="2:10" hidden="1">
      <c r="B230" s="5" t="s">
        <v>301</v>
      </c>
      <c r="C230" s="5"/>
      <c r="D230" s="5"/>
      <c r="E230" s="5"/>
      <c r="F230" s="5"/>
      <c r="G230" s="5"/>
      <c r="H230" s="5"/>
      <c r="I230" s="5"/>
      <c r="J230" s="5"/>
    </row>
    <row r="231" spans="2:10" hidden="1">
      <c r="B231" s="5" t="s">
        <v>302</v>
      </c>
      <c r="C231" s="5"/>
      <c r="D231" s="5"/>
      <c r="E231" s="5"/>
      <c r="F231" s="5"/>
      <c r="G231" s="5"/>
      <c r="H231" s="5"/>
      <c r="I231" s="5"/>
      <c r="J231" s="5"/>
    </row>
    <row r="232" spans="2:10" hidden="1">
      <c r="B232" s="5"/>
      <c r="C232" s="5"/>
      <c r="D232" s="5"/>
      <c r="E232" s="5"/>
      <c r="F232" s="5"/>
      <c r="G232" s="5"/>
      <c r="H232" s="5"/>
      <c r="I232" s="5"/>
      <c r="J232" s="5"/>
    </row>
    <row r="233" spans="2:10" hidden="1">
      <c r="B233" s="5"/>
      <c r="C233" s="5"/>
      <c r="D233" s="5"/>
      <c r="E233" s="5"/>
      <c r="F233" s="5"/>
      <c r="G233" s="5"/>
      <c r="H233" s="5"/>
      <c r="I233" s="5"/>
      <c r="J233" s="5"/>
    </row>
    <row r="234" spans="2:10" hidden="1">
      <c r="B234" s="7"/>
      <c r="C234" s="7"/>
      <c r="D234" s="7"/>
      <c r="E234" s="7"/>
      <c r="F234" s="7"/>
      <c r="G234" s="7"/>
      <c r="H234" s="7"/>
      <c r="I234" s="7"/>
      <c r="J234" s="7"/>
    </row>
    <row r="235" spans="2:10" hidden="1">
      <c r="B235" s="166" t="s">
        <v>303</v>
      </c>
      <c r="C235" s="7"/>
      <c r="D235" s="7"/>
      <c r="E235" s="5"/>
      <c r="F235" s="7"/>
      <c r="G235" s="7"/>
      <c r="H235" s="7"/>
      <c r="I235" s="7"/>
      <c r="J235" s="7"/>
    </row>
    <row r="236" spans="2:10" hidden="1">
      <c r="B236" s="8"/>
      <c r="C236" s="8"/>
      <c r="D236" s="7"/>
      <c r="E236" s="7"/>
      <c r="F236" s="7"/>
      <c r="G236" s="7"/>
      <c r="H236" s="7"/>
      <c r="I236" s="7"/>
      <c r="J236" s="7"/>
    </row>
    <row r="237" spans="2:10" ht="12.75" hidden="1" customHeight="1">
      <c r="B237" s="98" t="s">
        <v>304</v>
      </c>
      <c r="C237" s="7"/>
      <c r="D237" s="7"/>
      <c r="E237" s="7"/>
      <c r="F237" s="7"/>
      <c r="G237" s="7"/>
      <c r="H237" s="7"/>
      <c r="I237" s="7"/>
      <c r="J237" s="7"/>
    </row>
    <row r="238" spans="2:10" ht="9.75" hidden="1" customHeight="1">
      <c r="B238" s="562" t="s">
        <v>540</v>
      </c>
      <c r="C238" s="563"/>
      <c r="D238" s="563"/>
      <c r="E238" s="563"/>
      <c r="F238" s="563"/>
      <c r="G238" s="563"/>
      <c r="H238" s="563"/>
      <c r="I238" s="563"/>
      <c r="J238" s="564"/>
    </row>
    <row r="239" spans="2:10" ht="9.75" hidden="1" customHeight="1">
      <c r="B239" s="565"/>
      <c r="C239" s="566"/>
      <c r="D239" s="566"/>
      <c r="E239" s="566"/>
      <c r="F239" s="566"/>
      <c r="G239" s="566"/>
      <c r="H239" s="566"/>
      <c r="I239" s="566"/>
      <c r="J239" s="567"/>
    </row>
    <row r="240" spans="2:10" ht="9.75" hidden="1" customHeight="1">
      <c r="B240" s="612"/>
      <c r="C240" s="613"/>
      <c r="D240" s="613"/>
      <c r="E240" s="613"/>
      <c r="F240" s="613"/>
      <c r="G240" s="613"/>
      <c r="H240" s="613"/>
      <c r="I240" s="613"/>
      <c r="J240" s="614"/>
    </row>
    <row r="241" spans="2:10" ht="9.75" hidden="1" customHeight="1">
      <c r="B241" s="139"/>
      <c r="C241" s="7"/>
      <c r="D241" s="7"/>
      <c r="E241" s="7"/>
      <c r="F241" s="7"/>
      <c r="G241" s="7"/>
      <c r="H241" s="7"/>
      <c r="I241" s="7"/>
      <c r="J241" s="7"/>
    </row>
    <row r="242" spans="2:10" ht="15.75" customHeight="1">
      <c r="B242" s="226" t="s">
        <v>305</v>
      </c>
      <c r="C242" s="7"/>
      <c r="D242" s="7"/>
      <c r="E242" s="7"/>
      <c r="F242" s="7"/>
      <c r="G242" s="7"/>
      <c r="H242" s="7"/>
      <c r="I242" s="7"/>
      <c r="J242" s="7"/>
    </row>
    <row r="243" spans="2:10" ht="24.75" customHeight="1">
      <c r="B243" s="562" t="s">
        <v>541</v>
      </c>
      <c r="C243" s="563"/>
      <c r="D243" s="563"/>
      <c r="E243" s="563"/>
      <c r="F243" s="563"/>
      <c r="G243" s="563"/>
      <c r="H243" s="563"/>
      <c r="I243" s="563"/>
      <c r="J243" s="564"/>
    </row>
    <row r="244" spans="2:10" ht="24.75" customHeight="1">
      <c r="B244" s="565"/>
      <c r="C244" s="566"/>
      <c r="D244" s="566"/>
      <c r="E244" s="566"/>
      <c r="F244" s="566"/>
      <c r="G244" s="566"/>
      <c r="H244" s="566"/>
      <c r="I244" s="566"/>
      <c r="J244" s="567"/>
    </row>
    <row r="245" spans="2:10" ht="24.75" customHeight="1">
      <c r="B245" s="612"/>
      <c r="C245" s="613"/>
      <c r="D245" s="613"/>
      <c r="E245" s="613"/>
      <c r="F245" s="613"/>
      <c r="G245" s="613"/>
      <c r="H245" s="613"/>
      <c r="I245" s="613"/>
      <c r="J245" s="614"/>
    </row>
    <row r="246" spans="2:10">
      <c r="E246" s="7"/>
      <c r="F246" s="7"/>
      <c r="G246" s="7"/>
      <c r="H246" s="7"/>
      <c r="I246" s="7"/>
      <c r="J246" s="7"/>
    </row>
    <row r="247" spans="2:10">
      <c r="B247" s="192" t="s">
        <v>306</v>
      </c>
      <c r="C247" s="192"/>
      <c r="D247" s="192"/>
      <c r="E247" s="192"/>
      <c r="F247" s="192"/>
      <c r="G247" s="192"/>
      <c r="H247" s="192"/>
      <c r="I247" s="192"/>
      <c r="J247" s="192"/>
    </row>
    <row r="248" spans="2:10" s="86" customFormat="1" hidden="1">
      <c r="B248" s="221"/>
      <c r="C248" s="221"/>
      <c r="D248" s="221"/>
      <c r="E248" s="221"/>
      <c r="F248" s="221"/>
      <c r="G248" s="221"/>
      <c r="H248" s="221"/>
      <c r="I248" s="221"/>
      <c r="J248" s="221"/>
    </row>
    <row r="249" spans="2:10" s="86" customFormat="1" hidden="1">
      <c r="B249" s="221" t="s">
        <v>307</v>
      </c>
      <c r="C249" s="221"/>
      <c r="D249" s="110"/>
      <c r="E249" s="221"/>
      <c r="F249" s="221"/>
      <c r="G249" s="221"/>
      <c r="H249" s="221"/>
      <c r="I249" s="221"/>
      <c r="J249" s="221"/>
    </row>
    <row r="250" spans="2:10" s="86" customFormat="1" hidden="1">
      <c r="B250" s="221"/>
      <c r="C250" s="221"/>
      <c r="D250" s="221"/>
      <c r="E250" s="221"/>
      <c r="F250" s="221"/>
      <c r="G250" s="221"/>
      <c r="H250" s="221"/>
      <c r="I250" s="221"/>
      <c r="J250" s="221"/>
    </row>
    <row r="251" spans="2:10" s="86" customFormat="1" hidden="1">
      <c r="B251" s="221" t="s">
        <v>308</v>
      </c>
      <c r="C251" s="221"/>
      <c r="D251" s="221"/>
      <c r="E251" s="221"/>
      <c r="F251" s="221"/>
      <c r="G251" s="221"/>
      <c r="H251" s="221"/>
      <c r="I251" s="221"/>
      <c r="J251" s="221"/>
    </row>
    <row r="252" spans="2:10" s="86" customFormat="1" hidden="1">
      <c r="B252" s="221" t="s">
        <v>309</v>
      </c>
      <c r="C252" s="225"/>
      <c r="D252" s="221"/>
      <c r="E252" s="221" t="s">
        <v>310</v>
      </c>
      <c r="F252" s="221"/>
      <c r="G252" s="227" t="s">
        <v>311</v>
      </c>
      <c r="H252" s="221"/>
      <c r="I252" s="221" t="s">
        <v>312</v>
      </c>
      <c r="J252" s="225"/>
    </row>
    <row r="253" spans="2:10" hidden="1">
      <c r="B253" s="8"/>
      <c r="C253" s="7"/>
      <c r="D253" s="7"/>
      <c r="E253" s="7"/>
      <c r="F253" s="7"/>
      <c r="G253" s="7"/>
      <c r="H253" s="7"/>
      <c r="I253" s="7"/>
      <c r="J253" s="7"/>
    </row>
    <row r="254" spans="2:10" hidden="1">
      <c r="B254" s="8" t="s">
        <v>313</v>
      </c>
      <c r="C254" s="7"/>
      <c r="D254" s="7"/>
      <c r="E254" s="480">
        <f>+CE!D9</f>
        <v>1728133.3266204868</v>
      </c>
      <c r="F254" s="7"/>
      <c r="G254" s="7"/>
      <c r="H254" s="7"/>
      <c r="I254" s="7"/>
      <c r="J254" s="7"/>
    </row>
    <row r="255" spans="2:10" hidden="1">
      <c r="B255" s="98"/>
      <c r="C255" s="7"/>
      <c r="D255" s="102"/>
      <c r="E255" s="7"/>
      <c r="F255" s="7"/>
      <c r="G255" s="7"/>
      <c r="H255" s="7"/>
      <c r="I255" s="7"/>
      <c r="J255" s="7"/>
    </row>
    <row r="256" spans="2:10" hidden="1">
      <c r="B256" s="98" t="s">
        <v>314</v>
      </c>
      <c r="C256" s="7"/>
      <c r="D256" s="102"/>
      <c r="E256" s="7"/>
      <c r="F256" s="7"/>
      <c r="G256" s="7"/>
      <c r="H256" s="7"/>
      <c r="I256" s="7"/>
      <c r="J256" s="7"/>
    </row>
    <row r="257" spans="2:10" hidden="1">
      <c r="B257" s="98"/>
      <c r="C257" s="7"/>
      <c r="D257" s="102"/>
      <c r="E257" s="7"/>
      <c r="F257" s="7"/>
      <c r="G257" s="7"/>
      <c r="H257" s="7"/>
      <c r="I257" s="7"/>
      <c r="J257" s="7"/>
    </row>
    <row r="258" spans="2:10" hidden="1">
      <c r="B258" s="8" t="s">
        <v>315</v>
      </c>
      <c r="C258" s="7"/>
      <c r="D258" s="7"/>
      <c r="E258" s="480">
        <f>+CE!C9</f>
        <v>1901331.6611204869</v>
      </c>
      <c r="F258" s="7"/>
      <c r="G258" s="7"/>
      <c r="H258" s="7"/>
      <c r="I258" s="7"/>
      <c r="J258" s="7"/>
    </row>
    <row r="259" spans="2:10" hidden="1">
      <c r="B259" s="98"/>
      <c r="C259" s="7"/>
      <c r="D259" s="102"/>
      <c r="E259" s="7"/>
      <c r="F259" s="7"/>
      <c r="G259" s="7"/>
      <c r="H259" s="7"/>
      <c r="I259" s="7"/>
      <c r="J259" s="7"/>
    </row>
    <row r="260" spans="2:10" hidden="1">
      <c r="B260" s="8" t="s">
        <v>316</v>
      </c>
      <c r="C260" s="7"/>
      <c r="D260" s="7"/>
      <c r="E260" s="5" t="s">
        <v>317</v>
      </c>
      <c r="F260" s="205" t="s">
        <v>31</v>
      </c>
      <c r="G260" s="116"/>
      <c r="H260" s="116"/>
      <c r="I260" s="116"/>
      <c r="J260" s="206"/>
    </row>
    <row r="261" spans="2:10" hidden="1">
      <c r="B261" s="8"/>
      <c r="C261" s="7"/>
      <c r="D261" s="7"/>
      <c r="E261" s="228">
        <f>+'Pob. y Demanda'!Y87</f>
        <v>44088.340893650558</v>
      </c>
      <c r="F261" s="545" t="s">
        <v>264</v>
      </c>
      <c r="G261" s="546"/>
      <c r="H261" s="546"/>
      <c r="I261" s="546"/>
      <c r="J261" s="547"/>
    </row>
    <row r="262" spans="2:10" s="7" customFormat="1" hidden="1"/>
    <row r="263" spans="2:10" hidden="1">
      <c r="B263" s="8" t="s">
        <v>318</v>
      </c>
      <c r="C263" s="7"/>
      <c r="D263" s="7"/>
      <c r="E263" s="229">
        <f>+CE!C11</f>
        <v>43.125498092723866</v>
      </c>
      <c r="F263" s="7"/>
      <c r="G263" s="7"/>
      <c r="H263" s="7"/>
      <c r="I263" s="7"/>
      <c r="J263" s="7"/>
    </row>
    <row r="264" spans="2:10">
      <c r="J264" s="7"/>
    </row>
    <row r="265" spans="2:10">
      <c r="B265" s="133" t="s">
        <v>319</v>
      </c>
      <c r="C265" s="86"/>
      <c r="D265" s="86"/>
      <c r="E265" s="86"/>
      <c r="F265" s="86"/>
      <c r="G265" s="86"/>
      <c r="H265" s="86"/>
      <c r="I265" s="86"/>
      <c r="J265" s="102"/>
    </row>
    <row r="266" spans="2:10">
      <c r="J266" s="7"/>
    </row>
    <row r="267" spans="2:10">
      <c r="B267" s="98" t="s">
        <v>320</v>
      </c>
      <c r="J267" s="7"/>
    </row>
    <row r="268" spans="2:10">
      <c r="E268" s="196"/>
      <c r="F268" s="196"/>
      <c r="G268" s="196"/>
    </row>
    <row r="269" spans="2:10" ht="17.25" customHeight="1">
      <c r="B269" s="103" t="s">
        <v>280</v>
      </c>
      <c r="C269" s="104"/>
      <c r="D269" s="104" t="s">
        <v>321</v>
      </c>
      <c r="E269" s="105" t="s">
        <v>322</v>
      </c>
      <c r="F269" s="105" t="s">
        <v>323</v>
      </c>
      <c r="G269" s="105" t="s">
        <v>324</v>
      </c>
      <c r="H269" s="105" t="s">
        <v>57</v>
      </c>
    </row>
    <row r="270" spans="2:10">
      <c r="B270" s="205" t="s">
        <v>283</v>
      </c>
      <c r="C270" s="206"/>
      <c r="D270" s="123"/>
      <c r="E270" s="123"/>
      <c r="F270" s="123"/>
      <c r="G270" s="123"/>
      <c r="H270" s="123">
        <f t="shared" ref="H270:H273" si="10">SUM(D270:G270)</f>
        <v>0</v>
      </c>
    </row>
    <row r="271" spans="2:10">
      <c r="B271" s="207" t="str">
        <f>+B190</f>
        <v>Equipamiento</v>
      </c>
      <c r="C271" s="206"/>
      <c r="D271" s="123"/>
      <c r="E271" s="123"/>
      <c r="F271" s="123"/>
      <c r="G271" s="123">
        <v>100</v>
      </c>
      <c r="H271" s="123">
        <f t="shared" si="10"/>
        <v>100</v>
      </c>
    </row>
    <row r="272" spans="2:10">
      <c r="B272" s="208" t="str">
        <f>+B191</f>
        <v>Promoción del Servicio</v>
      </c>
      <c r="C272" s="210"/>
      <c r="D272" s="486"/>
      <c r="E272" s="486"/>
      <c r="F272" s="486"/>
      <c r="G272" s="486">
        <v>100</v>
      </c>
      <c r="H272" s="123">
        <f t="shared" si="10"/>
        <v>100</v>
      </c>
      <c r="I272" s="86"/>
    </row>
    <row r="273" spans="2:13">
      <c r="B273" s="208" t="str">
        <f>+B192</f>
        <v>Gastos Administrativos</v>
      </c>
      <c r="C273" s="210"/>
      <c r="D273" s="486"/>
      <c r="E273" s="486"/>
      <c r="F273" s="486"/>
      <c r="G273" s="486">
        <v>100</v>
      </c>
      <c r="H273" s="123">
        <f t="shared" si="10"/>
        <v>100</v>
      </c>
      <c r="I273" s="86"/>
    </row>
    <row r="274" spans="2:13">
      <c r="I274" s="7"/>
      <c r="J274" s="196"/>
      <c r="K274" s="196"/>
      <c r="L274" s="196"/>
      <c r="M274" s="196"/>
    </row>
    <row r="275" spans="2:13">
      <c r="B275" s="133" t="s">
        <v>325</v>
      </c>
      <c r="C275" s="73"/>
      <c r="D275" s="73"/>
      <c r="E275" s="73"/>
      <c r="F275" s="73"/>
      <c r="G275" s="73"/>
      <c r="H275" s="73"/>
      <c r="I275" s="102"/>
      <c r="J275" s="230"/>
      <c r="K275" s="230"/>
      <c r="L275" s="230"/>
      <c r="M275" s="230"/>
    </row>
    <row r="276" spans="2:13">
      <c r="B276" s="86"/>
      <c r="C276" s="73"/>
      <c r="D276" s="73"/>
      <c r="E276" s="73"/>
      <c r="F276" s="73"/>
      <c r="G276" s="73"/>
      <c r="H276" s="73"/>
      <c r="I276" s="102"/>
      <c r="J276" s="230"/>
      <c r="K276" s="230"/>
      <c r="L276" s="230"/>
      <c r="M276" s="230"/>
    </row>
    <row r="277" spans="2:13" ht="17.25" customHeight="1">
      <c r="B277" s="103" t="s">
        <v>280</v>
      </c>
      <c r="C277" s="104"/>
      <c r="D277" s="104" t="s">
        <v>321</v>
      </c>
      <c r="E277" s="105" t="s">
        <v>322</v>
      </c>
      <c r="F277" s="105" t="s">
        <v>323</v>
      </c>
      <c r="G277" s="105" t="s">
        <v>324</v>
      </c>
      <c r="H277" s="105" t="s">
        <v>57</v>
      </c>
    </row>
    <row r="278" spans="2:13">
      <c r="B278" s="74" t="s">
        <v>283</v>
      </c>
      <c r="C278" s="7"/>
      <c r="D278" s="528"/>
      <c r="E278" s="528"/>
      <c r="F278" s="528"/>
      <c r="G278" s="528"/>
      <c r="H278" s="528">
        <f t="shared" ref="H278:H281" si="11">SUM(D278:G278)</f>
        <v>0</v>
      </c>
    </row>
    <row r="279" spans="2:13">
      <c r="B279" s="207" t="str">
        <f>+B271</f>
        <v>Equipamiento</v>
      </c>
      <c r="C279" s="206"/>
      <c r="D279" s="528"/>
      <c r="E279" s="528"/>
      <c r="F279" s="528"/>
      <c r="G279" s="528">
        <f>+F190</f>
        <v>193100</v>
      </c>
      <c r="H279" s="528">
        <f t="shared" si="11"/>
        <v>193100</v>
      </c>
    </row>
    <row r="280" spans="2:13">
      <c r="B280" s="205" t="str">
        <f>+B272</f>
        <v>Promoción del Servicio</v>
      </c>
      <c r="C280" s="206"/>
      <c r="D280" s="528"/>
      <c r="E280" s="528"/>
      <c r="F280" s="528"/>
      <c r="G280" s="528">
        <f>+F191</f>
        <v>7800</v>
      </c>
      <c r="H280" s="528">
        <f t="shared" si="11"/>
        <v>7800</v>
      </c>
    </row>
    <row r="281" spans="2:13">
      <c r="B281" s="208" t="str">
        <f>+B273</f>
        <v>Gastos Administrativos</v>
      </c>
      <c r="C281" s="210"/>
      <c r="D281" s="529"/>
      <c r="E281" s="529"/>
      <c r="F281" s="529"/>
      <c r="G281" s="529">
        <f>+F192</f>
        <v>3013.5</v>
      </c>
      <c r="H281" s="528">
        <f t="shared" si="11"/>
        <v>3013.5</v>
      </c>
    </row>
    <row r="282" spans="2:13">
      <c r="B282" s="7"/>
      <c r="C282" s="7"/>
      <c r="D282" s="7"/>
      <c r="E282" s="7"/>
      <c r="F282" s="7"/>
      <c r="G282" s="7"/>
      <c r="H282" s="7"/>
      <c r="I282" s="7"/>
    </row>
    <row r="283" spans="2:13">
      <c r="B283" s="221" t="s">
        <v>326</v>
      </c>
      <c r="C283" s="102"/>
      <c r="D283" s="102"/>
      <c r="E283" s="102"/>
      <c r="F283" s="102"/>
      <c r="G283" s="102"/>
      <c r="H283" s="102"/>
      <c r="I283" s="102"/>
      <c r="J283" s="86"/>
    </row>
    <row r="284" spans="2:13">
      <c r="B284" s="7"/>
      <c r="C284" s="7"/>
      <c r="D284" s="7"/>
      <c r="E284" s="7"/>
      <c r="F284" s="7"/>
      <c r="G284" s="7"/>
      <c r="H284" s="7"/>
      <c r="I284" s="7"/>
    </row>
    <row r="285" spans="2:13" ht="12.75" customHeight="1">
      <c r="B285" s="595" t="s">
        <v>327</v>
      </c>
      <c r="C285" s="595"/>
      <c r="D285" s="595"/>
      <c r="E285" s="595"/>
      <c r="F285" s="595"/>
      <c r="G285" s="595"/>
      <c r="H285" s="595"/>
      <c r="I285" s="595"/>
      <c r="J285" s="595"/>
    </row>
    <row r="286" spans="2:13" ht="21.75" customHeight="1">
      <c r="B286" s="205" t="s">
        <v>512</v>
      </c>
      <c r="C286" s="116"/>
      <c r="D286" s="116"/>
      <c r="E286" s="117"/>
      <c r="F286" s="117"/>
      <c r="G286" s="117"/>
      <c r="H286" s="117"/>
      <c r="I286" s="117"/>
      <c r="J286" s="206"/>
    </row>
    <row r="287" spans="2:13">
      <c r="B287" s="7"/>
      <c r="C287" s="7"/>
      <c r="D287" s="7"/>
      <c r="E287" s="7"/>
      <c r="F287" s="7"/>
      <c r="G287" s="7"/>
      <c r="H287" s="7"/>
      <c r="I287" s="7"/>
    </row>
    <row r="288" spans="2:13">
      <c r="B288" s="99" t="s">
        <v>328</v>
      </c>
      <c r="C288" s="99"/>
      <c r="D288" s="99"/>
      <c r="E288" s="99"/>
      <c r="F288" s="99"/>
      <c r="G288" s="99"/>
      <c r="H288" s="99"/>
      <c r="I288" s="99"/>
    </row>
    <row r="289" spans="2:11">
      <c r="B289" s="7"/>
      <c r="C289" s="7"/>
      <c r="D289" s="7"/>
      <c r="E289" s="7"/>
      <c r="F289" s="7"/>
      <c r="G289" s="7"/>
      <c r="H289" s="7"/>
      <c r="I289" s="7"/>
      <c r="J289" s="231"/>
    </row>
    <row r="290" spans="2:11">
      <c r="B290" s="7"/>
      <c r="C290" s="232" t="s">
        <v>329</v>
      </c>
      <c r="D290" s="5"/>
      <c r="E290" s="7"/>
      <c r="F290" s="7"/>
      <c r="G290" s="7"/>
      <c r="H290" s="7"/>
      <c r="I290" s="7"/>
    </row>
    <row r="291" spans="2:11">
      <c r="B291" s="7"/>
      <c r="C291" s="232"/>
      <c r="D291" s="7"/>
      <c r="E291" s="7"/>
      <c r="F291" s="7"/>
      <c r="G291" s="7"/>
      <c r="H291" s="7"/>
      <c r="I291" s="7"/>
    </row>
    <row r="292" spans="2:11">
      <c r="B292" s="7"/>
      <c r="C292" s="232" t="s">
        <v>330</v>
      </c>
      <c r="D292" s="123" t="s">
        <v>506</v>
      </c>
      <c r="E292" s="7"/>
      <c r="F292" s="7"/>
      <c r="G292" s="7"/>
      <c r="H292" s="7"/>
      <c r="I292" s="7"/>
    </row>
    <row r="293" spans="2:11">
      <c r="B293" s="7"/>
      <c r="C293" s="232"/>
      <c r="D293" s="7"/>
      <c r="E293" s="7"/>
      <c r="F293" s="7"/>
      <c r="G293" s="7"/>
      <c r="H293" s="7"/>
      <c r="I293" s="7"/>
      <c r="J293" s="100"/>
      <c r="K293" s="7"/>
    </row>
    <row r="294" spans="2:11">
      <c r="B294" s="7"/>
      <c r="C294" s="232" t="s">
        <v>331</v>
      </c>
      <c r="D294" s="5"/>
      <c r="E294" s="7"/>
      <c r="F294" s="7"/>
      <c r="G294" s="7"/>
      <c r="H294" s="7"/>
      <c r="I294" s="7"/>
      <c r="J294" s="233"/>
      <c r="K294" s="7"/>
    </row>
    <row r="295" spans="2:11">
      <c r="B295" s="7"/>
      <c r="C295" s="7"/>
      <c r="D295" s="7"/>
      <c r="E295" s="7"/>
      <c r="F295" s="7"/>
      <c r="G295" s="7"/>
      <c r="H295" s="7"/>
      <c r="I295" s="7"/>
      <c r="J295" s="233"/>
      <c r="K295" s="7"/>
    </row>
    <row r="296" spans="2:11" ht="24" customHeight="1">
      <c r="B296" s="656" t="s">
        <v>332</v>
      </c>
      <c r="C296" s="657"/>
      <c r="D296" s="105" t="s">
        <v>333</v>
      </c>
      <c r="E296" s="658" t="s">
        <v>334</v>
      </c>
      <c r="F296" s="658"/>
      <c r="G296" s="557" t="s">
        <v>335</v>
      </c>
      <c r="H296" s="584"/>
      <c r="I296" s="584"/>
      <c r="J296" s="558"/>
      <c r="K296" s="7"/>
    </row>
    <row r="297" spans="2:11" ht="26.25" customHeight="1">
      <c r="B297" s="656"/>
      <c r="C297" s="657"/>
      <c r="D297" s="90"/>
      <c r="E297" s="571"/>
      <c r="F297" s="571"/>
      <c r="G297" s="554"/>
      <c r="H297" s="555"/>
      <c r="I297" s="555"/>
      <c r="J297" s="556"/>
      <c r="K297" s="7"/>
    </row>
    <row r="298" spans="2:11" ht="26.25" customHeight="1">
      <c r="B298" s="656"/>
      <c r="C298" s="657"/>
      <c r="D298" s="90"/>
      <c r="E298" s="571"/>
      <c r="F298" s="571"/>
      <c r="G298" s="554"/>
      <c r="H298" s="555"/>
      <c r="I298" s="555"/>
      <c r="J298" s="556"/>
      <c r="K298" s="7"/>
    </row>
    <row r="299" spans="2:11">
      <c r="B299" s="7"/>
      <c r="C299" s="7"/>
      <c r="D299" s="7"/>
      <c r="E299" s="7"/>
      <c r="F299" s="7"/>
      <c r="G299" s="7"/>
      <c r="H299" s="7"/>
      <c r="I299" s="7"/>
      <c r="J299" s="233"/>
      <c r="K299" s="7"/>
    </row>
    <row r="300" spans="2:11">
      <c r="B300" s="7"/>
      <c r="C300" s="7"/>
      <c r="D300" s="7"/>
      <c r="E300" s="7"/>
      <c r="F300" s="7"/>
      <c r="G300" s="7"/>
      <c r="H300" s="7"/>
      <c r="I300" s="7"/>
      <c r="J300" s="7"/>
      <c r="K300" s="7"/>
    </row>
    <row r="301" spans="2:11">
      <c r="B301" s="231" t="s">
        <v>336</v>
      </c>
      <c r="C301" s="231"/>
      <c r="D301" s="231"/>
      <c r="E301" s="231"/>
      <c r="F301" s="231"/>
      <c r="G301" s="231"/>
      <c r="H301" s="231"/>
      <c r="I301" s="231"/>
      <c r="J301" s="7"/>
      <c r="K301" s="7"/>
    </row>
    <row r="302" spans="2:11">
      <c r="B302" s="7"/>
      <c r="C302" s="7"/>
      <c r="D302" s="7"/>
      <c r="E302" s="7"/>
      <c r="F302" s="7"/>
      <c r="G302" s="7"/>
      <c r="H302" s="7"/>
      <c r="I302" s="7"/>
      <c r="J302" s="7"/>
      <c r="K302" s="7"/>
    </row>
    <row r="303" spans="2:11">
      <c r="B303" s="7"/>
      <c r="C303" s="232" t="s">
        <v>329</v>
      </c>
      <c r="D303" s="123" t="s">
        <v>506</v>
      </c>
      <c r="E303" s="7"/>
      <c r="F303" s="7"/>
      <c r="G303" s="7"/>
      <c r="H303" s="7"/>
      <c r="I303" s="7"/>
    </row>
    <row r="304" spans="2:11">
      <c r="B304" s="7"/>
      <c r="C304" s="232"/>
      <c r="D304" s="7"/>
      <c r="E304" s="7"/>
      <c r="F304" s="7"/>
      <c r="G304" s="7"/>
      <c r="H304" s="7"/>
      <c r="I304" s="7"/>
    </row>
    <row r="305" spans="2:11">
      <c r="B305" s="7"/>
      <c r="C305" s="232" t="s">
        <v>337</v>
      </c>
      <c r="D305" s="5"/>
      <c r="E305" s="7"/>
      <c r="F305" s="644" t="s">
        <v>338</v>
      </c>
      <c r="G305" s="645"/>
      <c r="H305" s="645"/>
      <c r="I305" s="645"/>
      <c r="J305" s="646"/>
      <c r="K305" s="100"/>
    </row>
    <row r="306" spans="2:11">
      <c r="B306" s="7"/>
      <c r="C306" s="7"/>
      <c r="D306" s="7"/>
      <c r="E306" s="7"/>
      <c r="F306" s="234" t="s">
        <v>339</v>
      </c>
      <c r="G306" s="235"/>
      <c r="H306" s="235"/>
      <c r="I306" s="235"/>
      <c r="J306" s="182"/>
      <c r="K306" s="7"/>
    </row>
    <row r="307" spans="2:11">
      <c r="B307" s="7"/>
      <c r="C307" s="100"/>
      <c r="D307" s="100"/>
      <c r="E307" s="100"/>
      <c r="F307" s="236"/>
      <c r="G307" s="237"/>
      <c r="H307" s="237"/>
      <c r="I307" s="237"/>
      <c r="J307" s="82"/>
      <c r="K307" s="7"/>
    </row>
    <row r="308" spans="2:11">
      <c r="B308" s="7"/>
      <c r="C308" s="238"/>
      <c r="D308" s="238"/>
      <c r="E308" s="238"/>
      <c r="F308" s="234" t="s">
        <v>340</v>
      </c>
      <c r="G308" s="235"/>
      <c r="H308" s="235"/>
      <c r="I308" s="235"/>
      <c r="J308" s="182"/>
    </row>
    <row r="309" spans="2:11">
      <c r="B309" s="7"/>
      <c r="C309" s="238"/>
      <c r="D309" s="238"/>
      <c r="E309" s="238"/>
      <c r="F309" s="236"/>
      <c r="G309" s="237"/>
      <c r="H309" s="237"/>
      <c r="I309" s="237"/>
      <c r="J309" s="82"/>
    </row>
    <row r="310" spans="2:11">
      <c r="B310" s="7"/>
      <c r="C310" s="238"/>
      <c r="D310" s="238"/>
      <c r="E310" s="238"/>
      <c r="F310" s="234" t="s">
        <v>341</v>
      </c>
      <c r="G310" s="235"/>
      <c r="H310" s="235"/>
      <c r="I310" s="235"/>
      <c r="J310" s="182"/>
    </row>
    <row r="311" spans="2:11">
      <c r="B311" s="7"/>
      <c r="C311" s="238"/>
      <c r="D311" s="238"/>
      <c r="E311" s="238"/>
      <c r="F311" s="236"/>
      <c r="G311" s="237"/>
      <c r="H311" s="237"/>
      <c r="I311" s="237"/>
      <c r="J311" s="82"/>
    </row>
    <row r="312" spans="2:11">
      <c r="B312" s="7"/>
      <c r="C312" s="7"/>
      <c r="D312" s="7"/>
      <c r="E312" s="7"/>
      <c r="F312" s="7"/>
      <c r="G312" s="7"/>
      <c r="H312" s="7"/>
      <c r="I312" s="7"/>
    </row>
    <row r="313" spans="2:11">
      <c r="B313" s="7"/>
      <c r="C313" s="7"/>
      <c r="D313" s="7"/>
      <c r="E313" s="7"/>
      <c r="F313" s="7"/>
      <c r="G313" s="7"/>
      <c r="H313" s="7"/>
      <c r="I313" s="7"/>
    </row>
    <row r="314" spans="2:11">
      <c r="B314" s="221" t="s">
        <v>342</v>
      </c>
      <c r="C314" s="102"/>
      <c r="D314" s="102"/>
      <c r="E314" s="102"/>
      <c r="F314" s="102"/>
      <c r="G314" s="102"/>
      <c r="H314" s="102"/>
      <c r="I314" s="102"/>
      <c r="J314" s="86"/>
    </row>
    <row r="315" spans="2:11">
      <c r="B315" s="7"/>
      <c r="C315" s="7"/>
      <c r="D315" s="7"/>
      <c r="E315" s="7"/>
      <c r="F315" s="7"/>
      <c r="G315" s="7"/>
      <c r="H315" s="7"/>
      <c r="I315" s="7"/>
    </row>
    <row r="316" spans="2:11" ht="30" customHeight="1">
      <c r="B316" s="7"/>
      <c r="C316" s="647" t="s">
        <v>343</v>
      </c>
      <c r="D316" s="647"/>
      <c r="E316" s="648" t="s">
        <v>344</v>
      </c>
      <c r="F316" s="648"/>
      <c r="G316" s="648"/>
      <c r="H316" s="105" t="s">
        <v>345</v>
      </c>
    </row>
    <row r="317" spans="2:11">
      <c r="B317" s="7"/>
      <c r="C317" s="649" t="s">
        <v>346</v>
      </c>
      <c r="D317" s="650"/>
      <c r="E317" s="651"/>
      <c r="F317" s="652"/>
      <c r="G317" s="653"/>
      <c r="H317" s="242"/>
    </row>
    <row r="318" spans="2:11">
      <c r="B318" s="7"/>
      <c r="C318" s="659" t="s">
        <v>347</v>
      </c>
      <c r="D318" s="660"/>
      <c r="E318" s="651"/>
      <c r="F318" s="652"/>
      <c r="G318" s="653"/>
      <c r="H318" s="242"/>
    </row>
    <row r="319" spans="2:11">
      <c r="B319" s="7"/>
      <c r="C319" s="659" t="s">
        <v>348</v>
      </c>
      <c r="D319" s="660"/>
      <c r="E319" s="651"/>
      <c r="F319" s="652"/>
      <c r="G319" s="653"/>
      <c r="H319" s="242"/>
    </row>
    <row r="320" spans="2:11">
      <c r="B320" s="7"/>
      <c r="C320" s="649" t="s">
        <v>349</v>
      </c>
      <c r="D320" s="650"/>
      <c r="E320" s="651"/>
      <c r="F320" s="652"/>
      <c r="G320" s="653"/>
      <c r="H320" s="242"/>
    </row>
    <row r="321" spans="2:11">
      <c r="B321" s="7"/>
      <c r="C321" s="659" t="s">
        <v>347</v>
      </c>
      <c r="D321" s="660"/>
      <c r="E321" s="651"/>
      <c r="F321" s="652"/>
      <c r="G321" s="653"/>
      <c r="H321" s="242"/>
    </row>
    <row r="322" spans="2:11">
      <c r="B322" s="7"/>
      <c r="C322" s="659" t="s">
        <v>348</v>
      </c>
      <c r="D322" s="660"/>
      <c r="E322" s="571"/>
      <c r="F322" s="571"/>
      <c r="G322" s="571"/>
      <c r="H322" s="242"/>
    </row>
    <row r="323" spans="2:11">
      <c r="B323" s="7"/>
      <c r="C323" s="7"/>
      <c r="D323" s="7"/>
      <c r="E323" s="76"/>
      <c r="F323" s="76"/>
      <c r="G323" s="76"/>
      <c r="H323" s="76"/>
      <c r="I323" s="76"/>
    </row>
    <row r="324" spans="2:11">
      <c r="B324" s="243" t="s">
        <v>350</v>
      </c>
      <c r="C324" s="102"/>
      <c r="D324" s="102"/>
      <c r="E324" s="102"/>
      <c r="F324" s="102"/>
      <c r="G324" s="102"/>
      <c r="H324" s="102"/>
      <c r="I324" s="102"/>
      <c r="J324" s="86"/>
      <c r="K324" s="101"/>
    </row>
    <row r="325" spans="2:11">
      <c r="B325" s="7"/>
      <c r="C325" s="7"/>
      <c r="D325" s="7"/>
      <c r="E325" s="7"/>
      <c r="F325" s="7"/>
      <c r="G325" s="7"/>
      <c r="H325" s="7"/>
      <c r="I325" s="7"/>
    </row>
    <row r="326" spans="2:11">
      <c r="B326" s="7"/>
      <c r="C326" s="239"/>
      <c r="D326" s="240"/>
      <c r="E326" s="240"/>
      <c r="F326" s="240"/>
      <c r="G326" s="240"/>
      <c r="H326" s="240"/>
      <c r="I326" s="241"/>
    </row>
    <row r="327" spans="2:11">
      <c r="B327" s="7"/>
      <c r="C327" s="244"/>
      <c r="D327" s="76"/>
      <c r="E327" s="76"/>
      <c r="F327" s="76"/>
      <c r="G327" s="76"/>
      <c r="H327" s="76"/>
      <c r="I327" s="245"/>
    </row>
    <row r="328" spans="2:11">
      <c r="B328" s="7"/>
      <c r="C328" s="244"/>
      <c r="D328" s="76"/>
      <c r="E328" s="76"/>
      <c r="F328" s="76"/>
      <c r="G328" s="76"/>
      <c r="H328" s="76"/>
      <c r="I328" s="245"/>
    </row>
    <row r="329" spans="2:11">
      <c r="B329" s="7"/>
      <c r="C329" s="80"/>
      <c r="D329" s="246"/>
      <c r="E329" s="246"/>
      <c r="F329" s="246"/>
      <c r="G329" s="246"/>
      <c r="H329" s="246"/>
      <c r="I329" s="247"/>
    </row>
    <row r="330" spans="2:11">
      <c r="B330" s="7"/>
      <c r="C330" s="7"/>
      <c r="D330" s="7"/>
      <c r="E330" s="7"/>
      <c r="F330" s="7"/>
      <c r="G330" s="7"/>
      <c r="H330" s="7"/>
      <c r="I330" s="7"/>
      <c r="J330" s="248"/>
    </row>
    <row r="331" spans="2:11">
      <c r="B331" s="7"/>
      <c r="C331" s="7"/>
      <c r="D331" s="7"/>
      <c r="E331" s="7"/>
      <c r="F331" s="7"/>
      <c r="G331" s="7"/>
      <c r="H331" s="7"/>
      <c r="I331" s="7"/>
    </row>
    <row r="332" spans="2:11">
      <c r="B332" s="89" t="s">
        <v>351</v>
      </c>
      <c r="E332" s="5"/>
    </row>
    <row r="335" spans="2:11">
      <c r="B335" s="89" t="s">
        <v>352</v>
      </c>
    </row>
    <row r="337" spans="1:10">
      <c r="C337" s="661"/>
      <c r="D337" s="662"/>
      <c r="E337" s="182"/>
      <c r="G337" s="169"/>
      <c r="H337" s="170"/>
      <c r="I337" s="170"/>
      <c r="J337" s="182"/>
    </row>
    <row r="338" spans="1:10">
      <c r="C338" s="663"/>
      <c r="D338" s="664"/>
      <c r="E338" s="184"/>
      <c r="G338" s="74"/>
      <c r="H338" s="7"/>
      <c r="I338" s="7"/>
      <c r="J338" s="184"/>
    </row>
    <row r="339" spans="1:10">
      <c r="C339" s="665"/>
      <c r="D339" s="543"/>
      <c r="E339" s="82"/>
      <c r="G339" s="171"/>
      <c r="H339" s="81"/>
      <c r="I339" s="81"/>
      <c r="J339" s="82"/>
    </row>
    <row r="340" spans="1:10">
      <c r="C340" s="168" t="s">
        <v>353</v>
      </c>
      <c r="D340" s="168"/>
      <c r="G340" s="652" t="s">
        <v>354</v>
      </c>
      <c r="H340" s="652"/>
      <c r="I340" s="652"/>
      <c r="J340" s="652"/>
    </row>
    <row r="343" spans="1:10">
      <c r="A343" s="248"/>
      <c r="B343" s="248"/>
      <c r="C343" s="248"/>
      <c r="D343" s="248"/>
      <c r="E343" s="248"/>
      <c r="F343" s="248"/>
      <c r="G343" s="248"/>
      <c r="H343" s="248"/>
      <c r="I343" s="248"/>
    </row>
    <row r="359" spans="3:3">
      <c r="C359" s="512"/>
    </row>
  </sheetData>
  <mergeCells count="121">
    <mergeCell ref="C321:D321"/>
    <mergeCell ref="E321:G321"/>
    <mergeCell ref="C322:D322"/>
    <mergeCell ref="E322:G322"/>
    <mergeCell ref="C337:D339"/>
    <mergeCell ref="G340:J340"/>
    <mergeCell ref="C318:D318"/>
    <mergeCell ref="E318:G318"/>
    <mergeCell ref="C319:D319"/>
    <mergeCell ref="E319:G319"/>
    <mergeCell ref="C320:D320"/>
    <mergeCell ref="E320:G320"/>
    <mergeCell ref="F305:J305"/>
    <mergeCell ref="C316:D316"/>
    <mergeCell ref="E316:G316"/>
    <mergeCell ref="C317:D317"/>
    <mergeCell ref="E317:G317"/>
    <mergeCell ref="C177:F177"/>
    <mergeCell ref="B197:C197"/>
    <mergeCell ref="B206:C206"/>
    <mergeCell ref="F261:J261"/>
    <mergeCell ref="B285:J285"/>
    <mergeCell ref="B296:C298"/>
    <mergeCell ref="E296:F296"/>
    <mergeCell ref="G296:J296"/>
    <mergeCell ref="E297:F297"/>
    <mergeCell ref="G297:J297"/>
    <mergeCell ref="B243:J245"/>
    <mergeCell ref="B238:J240"/>
    <mergeCell ref="C173:F173"/>
    <mergeCell ref="C174:F174"/>
    <mergeCell ref="C175:F175"/>
    <mergeCell ref="C176:F176"/>
    <mergeCell ref="D162:I162"/>
    <mergeCell ref="C163:D163"/>
    <mergeCell ref="C164:D164"/>
    <mergeCell ref="C165:D165"/>
    <mergeCell ref="E298:F298"/>
    <mergeCell ref="G298:J298"/>
    <mergeCell ref="C151:D151"/>
    <mergeCell ref="C152:D152"/>
    <mergeCell ref="C153:D153"/>
    <mergeCell ref="B118:B126"/>
    <mergeCell ref="J118:J126"/>
    <mergeCell ref="C140:D140"/>
    <mergeCell ref="C141:D141"/>
    <mergeCell ref="C142:D142"/>
    <mergeCell ref="C172:F172"/>
    <mergeCell ref="G172:H172"/>
    <mergeCell ref="B134:J136"/>
    <mergeCell ref="B109:B117"/>
    <mergeCell ref="C109:F111"/>
    <mergeCell ref="G109:I111"/>
    <mergeCell ref="J110:J117"/>
    <mergeCell ref="C112:F114"/>
    <mergeCell ref="G112:I114"/>
    <mergeCell ref="C115:F117"/>
    <mergeCell ref="G115:I117"/>
    <mergeCell ref="C101:I101"/>
    <mergeCell ref="C102:I102"/>
    <mergeCell ref="C103:I103"/>
    <mergeCell ref="C104:I104"/>
    <mergeCell ref="C108:F108"/>
    <mergeCell ref="G108:I108"/>
    <mergeCell ref="F82:J82"/>
    <mergeCell ref="C84:E84"/>
    <mergeCell ref="F84:J84"/>
    <mergeCell ref="B90:F90"/>
    <mergeCell ref="B91:F93"/>
    <mergeCell ref="B94:D94"/>
    <mergeCell ref="B77:J77"/>
    <mergeCell ref="C79:E79"/>
    <mergeCell ref="F79:J79"/>
    <mergeCell ref="C80:E82"/>
    <mergeCell ref="F80:J80"/>
    <mergeCell ref="F81:J81"/>
    <mergeCell ref="B66:J66"/>
    <mergeCell ref="B67:J67"/>
    <mergeCell ref="B68:J68"/>
    <mergeCell ref="B69:J69"/>
    <mergeCell ref="B70:H70"/>
    <mergeCell ref="I70:J70"/>
    <mergeCell ref="E51:J51"/>
    <mergeCell ref="E53:J53"/>
    <mergeCell ref="E57:J57"/>
    <mergeCell ref="E58:J58"/>
    <mergeCell ref="E59:J59"/>
    <mergeCell ref="E60:J60"/>
    <mergeCell ref="E48:F48"/>
    <mergeCell ref="G48:H48"/>
    <mergeCell ref="I48:J48"/>
    <mergeCell ref="E39:F39"/>
    <mergeCell ref="G39:H39"/>
    <mergeCell ref="I39:J39"/>
    <mergeCell ref="E40:F40"/>
    <mergeCell ref="G40:H40"/>
    <mergeCell ref="I40:J40"/>
    <mergeCell ref="B95:D95"/>
    <mergeCell ref="B96:D96"/>
    <mergeCell ref="B2:J2"/>
    <mergeCell ref="B3:J3"/>
    <mergeCell ref="B5:J5"/>
    <mergeCell ref="B6:J6"/>
    <mergeCell ref="B14:J14"/>
    <mergeCell ref="B18:D18"/>
    <mergeCell ref="G173:H173"/>
    <mergeCell ref="E36:F36"/>
    <mergeCell ref="G36:H36"/>
    <mergeCell ref="I36:J36"/>
    <mergeCell ref="E37:F37"/>
    <mergeCell ref="G37:H37"/>
    <mergeCell ref="I37:J37"/>
    <mergeCell ref="B19:D19"/>
    <mergeCell ref="B20:D20"/>
    <mergeCell ref="B21:D21"/>
    <mergeCell ref="E25:J25"/>
    <mergeCell ref="E27:J27"/>
    <mergeCell ref="E29:J29"/>
    <mergeCell ref="E42:F42"/>
    <mergeCell ref="G42:H42"/>
    <mergeCell ref="E45:J45"/>
  </mergeCells>
  <printOptions horizontalCentered="1" verticalCentered="1"/>
  <pageMargins left="0.39370078740157483" right="0.39370078740157483" top="0.39370078740157483" bottom="0.39370078740157483" header="0" footer="0"/>
  <pageSetup paperSize="9" scale="72" fitToHeight="5" orientation="portrait" horizontalDpi="4294967292" r:id="rId1"/>
  <headerFooter alignWithMargins="0">
    <oddHeader>&amp;RDirectiva General del Sistema Nacional de Inversión Pública
Resolución Directoral N° 009-2007-EF/68.01
Formato SNIP 03 A</oddHeader>
    <oddFooter>&amp;RPágina &amp;P de &amp;N</oddFooter>
  </headerFooter>
  <legacyDrawing r:id="rId2"/>
</worksheet>
</file>

<file path=xl/worksheets/sheet10.xml><?xml version="1.0" encoding="utf-8"?>
<worksheet xmlns="http://schemas.openxmlformats.org/spreadsheetml/2006/main" xmlns:r="http://schemas.openxmlformats.org/officeDocument/2006/relationships">
  <dimension ref="B2:S53"/>
  <sheetViews>
    <sheetView topLeftCell="A10" zoomScale="75" workbookViewId="0">
      <selection activeCell="J40" sqref="J40"/>
    </sheetView>
  </sheetViews>
  <sheetFormatPr baseColWidth="10" defaultRowHeight="12.75"/>
  <cols>
    <col min="1" max="1" width="11.42578125" style="11"/>
    <col min="2" max="2" width="19.42578125" style="11" customWidth="1"/>
    <col min="3" max="3" width="14.140625" style="11" customWidth="1"/>
    <col min="4" max="4" width="14" style="11" customWidth="1"/>
    <col min="5" max="6" width="14.42578125" style="11" customWidth="1"/>
    <col min="7" max="7" width="11.42578125" style="11"/>
    <col min="8" max="8" width="12.140625" style="11" customWidth="1"/>
    <col min="9" max="10" width="11.42578125" style="11"/>
    <col min="11" max="11" width="9.7109375" style="11" customWidth="1"/>
    <col min="12" max="12" width="11.140625" style="11" customWidth="1"/>
    <col min="13" max="14" width="14.42578125" style="11" customWidth="1"/>
    <col min="15" max="15" width="13.5703125" style="11" customWidth="1"/>
    <col min="16" max="16" width="11.42578125" style="11"/>
    <col min="17" max="17" width="12.140625" style="11" customWidth="1"/>
    <col min="18" max="16384" width="11.42578125" style="11"/>
  </cols>
  <sheetData>
    <row r="2" spans="2:17">
      <c r="B2" s="747" t="s">
        <v>118</v>
      </c>
      <c r="C2" s="747"/>
      <c r="D2" s="747"/>
      <c r="E2" s="747"/>
      <c r="F2" s="747"/>
      <c r="G2" s="747"/>
      <c r="H2" s="747"/>
      <c r="I2" s="40"/>
      <c r="J2" s="40"/>
      <c r="K2" s="41"/>
      <c r="L2" s="41"/>
      <c r="M2" s="41"/>
      <c r="N2" s="40"/>
      <c r="O2" s="40"/>
    </row>
    <row r="3" spans="2:17">
      <c r="B3" s="40"/>
      <c r="C3" s="40"/>
      <c r="D3" s="40"/>
      <c r="E3" s="40"/>
      <c r="F3" s="40"/>
      <c r="G3" s="40"/>
      <c r="H3" s="40"/>
      <c r="I3" s="40"/>
      <c r="J3" s="40"/>
      <c r="K3" s="40"/>
      <c r="L3" s="40"/>
      <c r="M3" s="40"/>
      <c r="N3" s="40"/>
      <c r="O3" s="40"/>
    </row>
    <row r="4" spans="2:17" ht="27" customHeight="1">
      <c r="B4" s="332" t="s">
        <v>94</v>
      </c>
      <c r="C4" s="332" t="s">
        <v>95</v>
      </c>
      <c r="D4" s="333" t="s">
        <v>96</v>
      </c>
      <c r="E4" s="332" t="s">
        <v>97</v>
      </c>
      <c r="F4" s="332" t="s">
        <v>98</v>
      </c>
      <c r="G4" s="332" t="s">
        <v>99</v>
      </c>
      <c r="H4" s="56"/>
      <c r="I4" s="56"/>
      <c r="J4" s="333" t="s">
        <v>94</v>
      </c>
      <c r="K4" s="333" t="s">
        <v>100</v>
      </c>
      <c r="L4" s="333" t="s">
        <v>96</v>
      </c>
      <c r="M4" s="333" t="s">
        <v>97</v>
      </c>
      <c r="N4" s="333" t="s">
        <v>98</v>
      </c>
      <c r="O4" s="333" t="s">
        <v>101</v>
      </c>
      <c r="P4"/>
    </row>
    <row r="5" spans="2:17" ht="15">
      <c r="B5" s="1" t="s">
        <v>102</v>
      </c>
      <c r="C5" s="48">
        <f>+CE!$C$22</f>
        <v>44088.340893650558</v>
      </c>
      <c r="D5" s="49">
        <f>+CE!$C$17</f>
        <v>173198.3345</v>
      </c>
      <c r="E5" s="49">
        <f>+CE!$C$18</f>
        <v>1728133.3266204868</v>
      </c>
      <c r="F5" s="49">
        <f>+E5+D5</f>
        <v>1901331.6611204869</v>
      </c>
      <c r="G5" s="49">
        <f>+F5/C5</f>
        <v>43.125498092723866</v>
      </c>
      <c r="H5" s="40"/>
      <c r="I5" s="40"/>
      <c r="J5" s="47" t="s">
        <v>102</v>
      </c>
      <c r="K5" s="50">
        <f>+C5</f>
        <v>44088.340893650558</v>
      </c>
      <c r="L5" s="51">
        <f>+D5</f>
        <v>173198.3345</v>
      </c>
      <c r="M5" s="51">
        <f>+E5</f>
        <v>1728133.3266204868</v>
      </c>
      <c r="N5" s="51">
        <f>+M5+L5</f>
        <v>1901331.6611204869</v>
      </c>
      <c r="O5" s="51">
        <f>+N5/K5</f>
        <v>43.125498092723866</v>
      </c>
      <c r="P5"/>
    </row>
    <row r="6" spans="2:17">
      <c r="B6" s="42"/>
      <c r="C6" s="42"/>
      <c r="D6" s="43"/>
      <c r="E6" s="43"/>
      <c r="F6" s="44"/>
      <c r="G6" s="45"/>
      <c r="H6" s="44"/>
      <c r="I6" s="40"/>
      <c r="J6" s="40"/>
      <c r="K6" s="42"/>
      <c r="L6" s="42"/>
      <c r="M6" s="43"/>
      <c r="N6" s="43"/>
      <c r="O6" s="44"/>
      <c r="P6" s="14"/>
      <c r="Q6" s="13"/>
    </row>
    <row r="7" spans="2:17">
      <c r="B7" s="42"/>
      <c r="C7" s="42"/>
      <c r="D7" s="43"/>
      <c r="E7" s="43"/>
      <c r="F7" s="44"/>
      <c r="G7" s="45"/>
      <c r="H7" s="44"/>
      <c r="I7" s="40"/>
      <c r="J7" s="40"/>
      <c r="K7" s="42"/>
      <c r="L7" s="42"/>
      <c r="M7" s="43"/>
      <c r="N7" s="43"/>
      <c r="O7" s="44"/>
      <c r="P7" s="14"/>
      <c r="Q7" s="13"/>
    </row>
    <row r="8" spans="2:17">
      <c r="B8" s="42"/>
      <c r="C8" s="42"/>
      <c r="D8" s="43"/>
      <c r="E8" s="43"/>
      <c r="F8" s="44"/>
      <c r="G8" s="45"/>
      <c r="H8" s="44"/>
      <c r="I8" s="40"/>
      <c r="J8" s="40"/>
      <c r="K8" s="42"/>
      <c r="L8" s="42"/>
      <c r="M8" s="43"/>
      <c r="N8" s="43"/>
      <c r="O8" s="44"/>
      <c r="P8" s="14"/>
      <c r="Q8" s="13"/>
    </row>
    <row r="9" spans="2:17" ht="13.5" customHeight="1">
      <c r="B9" s="40"/>
      <c r="C9" s="40"/>
      <c r="D9" s="40"/>
      <c r="E9" s="747" t="s">
        <v>103</v>
      </c>
      <c r="F9" s="747"/>
      <c r="G9" s="52"/>
      <c r="H9" s="46"/>
      <c r="I9" s="40"/>
      <c r="J9" s="40"/>
      <c r="K9" s="40"/>
      <c r="L9" s="40"/>
      <c r="M9" s="747" t="s">
        <v>104</v>
      </c>
      <c r="N9" s="747"/>
      <c r="O9" s="52"/>
      <c r="P9" s="15"/>
      <c r="Q9" s="16"/>
    </row>
    <row r="10" spans="2:17" ht="15.75" customHeight="1">
      <c r="B10" s="40"/>
      <c r="C10" s="40"/>
      <c r="D10" s="40"/>
      <c r="E10" s="46"/>
      <c r="F10" s="46"/>
      <c r="G10" s="46"/>
      <c r="H10" s="46"/>
      <c r="I10" s="40"/>
      <c r="J10" s="40"/>
      <c r="K10" s="40"/>
      <c r="L10" s="40"/>
      <c r="M10" s="46"/>
      <c r="N10" s="46"/>
      <c r="O10" s="46"/>
      <c r="P10" s="16"/>
      <c r="Q10" s="16"/>
    </row>
    <row r="11" spans="2:17" ht="8.25" customHeight="1">
      <c r="B11" s="40"/>
      <c r="C11" s="40"/>
      <c r="D11" s="40"/>
      <c r="E11" s="748" t="s">
        <v>105</v>
      </c>
      <c r="F11" s="748" t="s">
        <v>106</v>
      </c>
      <c r="G11" s="45"/>
      <c r="H11" s="40"/>
      <c r="I11" s="40"/>
      <c r="J11" s="40"/>
      <c r="K11" s="40"/>
      <c r="L11" s="40"/>
      <c r="M11" s="748" t="s">
        <v>105</v>
      </c>
      <c r="N11" s="748" t="s">
        <v>106</v>
      </c>
      <c r="O11" s="44"/>
      <c r="P11" s="14"/>
    </row>
    <row r="12" spans="2:17">
      <c r="B12" s="40"/>
      <c r="C12" s="40"/>
      <c r="D12" s="40"/>
      <c r="E12" s="748"/>
      <c r="F12" s="748" t="s">
        <v>102</v>
      </c>
      <c r="G12" s="45"/>
      <c r="H12" s="40"/>
      <c r="I12" s="40"/>
      <c r="J12" s="40"/>
      <c r="K12" s="40"/>
      <c r="L12" s="40"/>
      <c r="M12" s="748"/>
      <c r="N12" s="748"/>
      <c r="O12" s="46"/>
      <c r="P12" s="14"/>
    </row>
    <row r="13" spans="2:17">
      <c r="B13" s="40"/>
      <c r="C13" s="40"/>
      <c r="D13" s="40"/>
      <c r="E13" s="53">
        <v>0.4</v>
      </c>
      <c r="F13" s="54">
        <f t="shared" ref="F13:F20" si="0">+($D$5*(1+E13)+$E$5)/$C$5</f>
        <v>44.696873481222042</v>
      </c>
      <c r="G13" s="42"/>
      <c r="H13" s="40"/>
      <c r="I13" s="40"/>
      <c r="J13" s="40"/>
      <c r="K13" s="40"/>
      <c r="L13" s="40"/>
      <c r="M13" s="53">
        <v>0.2</v>
      </c>
      <c r="N13" s="54">
        <f t="shared" ref="N13:N20" si="1">+($L$5+$M$5*(1+M13))/($K$5*(1+M13))</f>
        <v>42.470758347516288</v>
      </c>
      <c r="O13" s="46"/>
      <c r="P13" s="12"/>
    </row>
    <row r="14" spans="2:17">
      <c r="B14" s="40"/>
      <c r="C14" s="40"/>
      <c r="D14" s="40"/>
      <c r="E14" s="53">
        <v>0.3</v>
      </c>
      <c r="F14" s="54">
        <f t="shared" si="0"/>
        <v>44.304029634097496</v>
      </c>
      <c r="G14" s="42"/>
      <c r="H14" s="40"/>
      <c r="I14" s="40"/>
      <c r="J14" s="40"/>
      <c r="K14" s="40"/>
      <c r="L14" s="40"/>
      <c r="M14" s="53">
        <v>0.15</v>
      </c>
      <c r="N14" s="54">
        <f t="shared" si="1"/>
        <v>42.613093074735325</v>
      </c>
      <c r="O14" s="46"/>
      <c r="P14" s="12"/>
    </row>
    <row r="15" spans="2:17">
      <c r="B15" s="40"/>
      <c r="C15" s="40"/>
      <c r="D15" s="40"/>
      <c r="E15" s="53">
        <v>0.2</v>
      </c>
      <c r="F15" s="54">
        <f t="shared" si="0"/>
        <v>43.91118578697295</v>
      </c>
      <c r="G15" s="42"/>
      <c r="H15" s="40"/>
      <c r="I15" s="40"/>
      <c r="J15" s="40"/>
      <c r="K15" s="40"/>
      <c r="L15" s="40"/>
      <c r="M15" s="53">
        <v>0.1</v>
      </c>
      <c r="N15" s="54">
        <f t="shared" si="1"/>
        <v>42.768367322610644</v>
      </c>
      <c r="O15" s="40"/>
      <c r="P15" s="12"/>
    </row>
    <row r="16" spans="2:17">
      <c r="B16" s="40"/>
      <c r="C16" s="40"/>
      <c r="D16" s="40"/>
      <c r="E16" s="53">
        <v>0.1</v>
      </c>
      <c r="F16" s="54">
        <f t="shared" si="0"/>
        <v>43.518341939848405</v>
      </c>
      <c r="G16" s="42"/>
      <c r="H16" s="40"/>
      <c r="I16" s="40"/>
      <c r="J16" s="40"/>
      <c r="K16" s="40"/>
      <c r="L16" s="40"/>
      <c r="M16" s="53">
        <v>0.05</v>
      </c>
      <c r="N16" s="54">
        <f t="shared" si="1"/>
        <v>42.93842959409313</v>
      </c>
      <c r="O16" s="40"/>
      <c r="P16" s="12"/>
    </row>
    <row r="17" spans="2:19">
      <c r="B17" s="40"/>
      <c r="C17" s="40"/>
      <c r="D17" s="40"/>
      <c r="E17" s="3">
        <v>0</v>
      </c>
      <c r="F17" s="54">
        <f t="shared" si="0"/>
        <v>43.125498092723866</v>
      </c>
      <c r="G17" s="42"/>
      <c r="H17" s="40"/>
      <c r="I17" s="40"/>
      <c r="J17" s="40"/>
      <c r="K17" s="40"/>
      <c r="L17" s="40"/>
      <c r="M17" s="3">
        <v>0</v>
      </c>
      <c r="N17" s="54">
        <f t="shared" si="1"/>
        <v>43.125498092723866</v>
      </c>
      <c r="O17" s="40"/>
      <c r="P17" s="12"/>
    </row>
    <row r="18" spans="2:19">
      <c r="B18" s="40"/>
      <c r="C18" s="40"/>
      <c r="D18" s="40"/>
      <c r="E18" s="53">
        <v>-0.1</v>
      </c>
      <c r="F18" s="54">
        <f t="shared" si="0"/>
        <v>42.732654245599328</v>
      </c>
      <c r="G18" s="42"/>
      <c r="H18" s="40"/>
      <c r="I18" s="40"/>
      <c r="J18" s="40"/>
      <c r="K18" s="40"/>
      <c r="L18" s="40"/>
      <c r="M18" s="53">
        <v>-0.05</v>
      </c>
      <c r="N18" s="54">
        <f t="shared" si="1"/>
        <v>43.332258012263104</v>
      </c>
      <c r="O18" s="40"/>
      <c r="P18" s="12"/>
    </row>
    <row r="19" spans="2:19">
      <c r="B19" s="40"/>
      <c r="C19" s="40"/>
      <c r="D19" s="40"/>
      <c r="E19" s="53">
        <v>-0.2</v>
      </c>
      <c r="F19" s="54">
        <f t="shared" si="0"/>
        <v>42.339810398474782</v>
      </c>
      <c r="G19" s="42"/>
      <c r="H19" s="40"/>
      <c r="I19" s="40"/>
      <c r="J19" s="40"/>
      <c r="K19" s="40"/>
      <c r="L19" s="40"/>
      <c r="M19" s="53">
        <v>-0.1</v>
      </c>
      <c r="N19" s="54">
        <f t="shared" si="1"/>
        <v>43.561991256195576</v>
      </c>
      <c r="O19" s="40"/>
      <c r="P19" s="12"/>
    </row>
    <row r="20" spans="2:19">
      <c r="B20" s="40"/>
      <c r="C20" s="40"/>
      <c r="D20" s="40"/>
      <c r="E20" s="53">
        <v>-0.3</v>
      </c>
      <c r="F20" s="54">
        <f t="shared" si="0"/>
        <v>41.946966551350236</v>
      </c>
      <c r="G20" s="42"/>
      <c r="H20" s="40"/>
      <c r="I20" s="40"/>
      <c r="J20" s="40"/>
      <c r="K20" s="40"/>
      <c r="L20" s="40"/>
      <c r="M20" s="53">
        <v>-0.15</v>
      </c>
      <c r="N20" s="54">
        <f t="shared" si="1"/>
        <v>43.818751940590708</v>
      </c>
      <c r="O20" s="40"/>
      <c r="P20" s="12"/>
    </row>
    <row r="21" spans="2:19">
      <c r="E21" s="18"/>
      <c r="F21" s="13"/>
      <c r="G21" s="13"/>
      <c r="H21" s="12"/>
      <c r="N21" s="19"/>
      <c r="P21" s="13"/>
      <c r="Q21" s="12"/>
    </row>
    <row r="22" spans="2:19" ht="12.75" customHeight="1">
      <c r="B22" s="749"/>
      <c r="C22" s="749"/>
      <c r="D22" s="749"/>
      <c r="E22" s="749"/>
      <c r="F22" s="749"/>
      <c r="G22" s="749"/>
      <c r="H22" s="749"/>
      <c r="K22" s="749"/>
      <c r="L22" s="749"/>
      <c r="M22" s="749"/>
      <c r="N22" s="749"/>
      <c r="O22" s="749"/>
      <c r="P22" s="749"/>
      <c r="Q22" s="749"/>
      <c r="R22" s="749"/>
      <c r="S22" s="749"/>
    </row>
    <row r="23" spans="2:19" ht="29.25" customHeight="1">
      <c r="B23" s="17"/>
      <c r="C23" s="17"/>
      <c r="D23" s="17"/>
      <c r="E23" s="17"/>
      <c r="F23" s="17"/>
      <c r="G23" s="17"/>
      <c r="H23" s="17"/>
      <c r="K23" s="17"/>
      <c r="L23" s="17"/>
      <c r="M23" s="17"/>
      <c r="N23" s="17"/>
      <c r="P23" s="17"/>
      <c r="Q23" s="17"/>
    </row>
    <row r="24" spans="2:19" ht="29.25" customHeight="1">
      <c r="B24" s="749"/>
      <c r="C24" s="749"/>
      <c r="D24" s="749"/>
      <c r="E24" s="17"/>
      <c r="F24" s="17"/>
      <c r="G24" s="17"/>
      <c r="H24" s="17"/>
      <c r="K24" s="749"/>
      <c r="L24" s="749"/>
      <c r="M24" s="749"/>
      <c r="N24" s="17"/>
      <c r="P24" s="17"/>
      <c r="Q24" s="17"/>
    </row>
    <row r="25" spans="2:19" ht="20.25" customHeight="1"/>
    <row r="41" spans="2:4" ht="15" hidden="1">
      <c r="B41" s="749" t="s">
        <v>107</v>
      </c>
      <c r="C41" s="749"/>
      <c r="D41" s="749"/>
    </row>
    <row r="42" spans="2:4" ht="15" hidden="1">
      <c r="B42" s="749" t="s">
        <v>61</v>
      </c>
      <c r="C42" s="749" t="s">
        <v>108</v>
      </c>
      <c r="D42" s="749"/>
    </row>
    <row r="43" spans="2:4" ht="18" hidden="1">
      <c r="B43" s="749"/>
      <c r="C43" s="20" t="s">
        <v>109</v>
      </c>
      <c r="D43" s="20" t="s">
        <v>110</v>
      </c>
    </row>
    <row r="44" spans="2:4" hidden="1">
      <c r="B44" s="21"/>
      <c r="C44" s="22"/>
      <c r="D44" s="23">
        <f>+E15</f>
        <v>0.2</v>
      </c>
    </row>
    <row r="45" spans="2:4" hidden="1">
      <c r="B45" s="24" t="s">
        <v>111</v>
      </c>
      <c r="C45" s="25">
        <f>'[1]Ppto Preoperat. "Pegar"'!G13</f>
        <v>349759.09158394422</v>
      </c>
      <c r="D45" s="26">
        <f t="shared" ref="D45:D51" si="2">+C45*(1+$D$44)</f>
        <v>419710.90990073304</v>
      </c>
    </row>
    <row r="46" spans="2:4" hidden="1">
      <c r="B46" s="27" t="s">
        <v>112</v>
      </c>
      <c r="C46" s="28">
        <f>'[1]Ppto Preoperat. "Pegar"'!G15</f>
        <v>7763977.2895986047</v>
      </c>
      <c r="D46" s="29">
        <f t="shared" si="2"/>
        <v>9316772.7475183252</v>
      </c>
    </row>
    <row r="47" spans="2:4" hidden="1">
      <c r="B47" s="27" t="s">
        <v>113</v>
      </c>
      <c r="C47" s="28">
        <f>'[1]Ppto Preoperat. "Pegar"'!G18</f>
        <v>524638.63737591624</v>
      </c>
      <c r="D47" s="29">
        <f t="shared" si="2"/>
        <v>629566.36485109944</v>
      </c>
    </row>
    <row r="48" spans="2:4" hidden="1">
      <c r="B48" s="27" t="s">
        <v>114</v>
      </c>
      <c r="C48" s="28">
        <f>'[1]Ppto Preoperat. "Pegar"'!G16</f>
        <v>980000</v>
      </c>
      <c r="D48" s="29">
        <f t="shared" si="2"/>
        <v>1176000</v>
      </c>
    </row>
    <row r="49" spans="2:6" hidden="1">
      <c r="B49" s="30" t="s">
        <v>115</v>
      </c>
      <c r="C49" s="31">
        <f>'[1]Ppto Preoperat. "Pegar"'!G19</f>
        <v>9618375.0185584649</v>
      </c>
      <c r="D49" s="32">
        <f t="shared" si="2"/>
        <v>11542050.022270158</v>
      </c>
    </row>
    <row r="50" spans="2:6" hidden="1">
      <c r="B50" s="27" t="s">
        <v>116</v>
      </c>
      <c r="C50" s="28">
        <f>'[1]Ppto Preoperat. "Pegar"'!G20</f>
        <v>961838</v>
      </c>
      <c r="D50" s="29">
        <f t="shared" si="2"/>
        <v>1154205.5999999999</v>
      </c>
    </row>
    <row r="51" spans="2:6" ht="13.5" hidden="1" thickBot="1">
      <c r="B51" s="33" t="s">
        <v>117</v>
      </c>
      <c r="C51" s="34">
        <f>'[1]Ppto Preoperat. "Pegar"'!G21</f>
        <v>480919</v>
      </c>
      <c r="D51" s="35">
        <f t="shared" si="2"/>
        <v>577102.79999999993</v>
      </c>
    </row>
    <row r="52" spans="2:6" ht="13.5" hidden="1" thickBot="1">
      <c r="B52" s="36" t="s">
        <v>57</v>
      </c>
      <c r="C52" s="37">
        <f>SUM(C49:C51)</f>
        <v>11061132.018558465</v>
      </c>
      <c r="D52" s="38">
        <f>SUM(D49:D51)</f>
        <v>13273358.422270158</v>
      </c>
    </row>
    <row r="53" spans="2:6" ht="13.5" hidden="1" thickBot="1">
      <c r="F53" s="39">
        <f>+C52*(D44)</f>
        <v>2212226.4037116929</v>
      </c>
    </row>
  </sheetData>
  <mergeCells count="14">
    <mergeCell ref="B41:D41"/>
    <mergeCell ref="B42:B43"/>
    <mergeCell ref="C42:D42"/>
    <mergeCell ref="B22:H22"/>
    <mergeCell ref="K22:S22"/>
    <mergeCell ref="B24:D24"/>
    <mergeCell ref="K24:M24"/>
    <mergeCell ref="B2:H2"/>
    <mergeCell ref="E9:F9"/>
    <mergeCell ref="M9:N9"/>
    <mergeCell ref="E11:E12"/>
    <mergeCell ref="F11:F12"/>
    <mergeCell ref="M11:M12"/>
    <mergeCell ref="N11:N12"/>
  </mergeCells>
  <phoneticPr fontId="27"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B2:S52"/>
  <sheetViews>
    <sheetView topLeftCell="F1" zoomScale="75" workbookViewId="0">
      <selection activeCell="T30" sqref="T30"/>
    </sheetView>
  </sheetViews>
  <sheetFormatPr baseColWidth="10" defaultRowHeight="12.75"/>
  <cols>
    <col min="1" max="1" width="11.42578125" style="11"/>
    <col min="2" max="2" width="19.42578125" style="11" customWidth="1"/>
    <col min="3" max="3" width="14.140625" style="11" customWidth="1"/>
    <col min="4" max="4" width="14" style="11" customWidth="1"/>
    <col min="5" max="6" width="12.85546875" style="11" customWidth="1"/>
    <col min="7" max="7" width="11.42578125" style="11"/>
    <col min="8" max="8" width="12.140625" style="11" customWidth="1"/>
    <col min="9" max="10" width="11.42578125" style="11"/>
    <col min="11" max="11" width="9.7109375" style="11" customWidth="1"/>
    <col min="12" max="12" width="11.140625" style="11" customWidth="1"/>
    <col min="13" max="14" width="13.42578125" style="11" customWidth="1"/>
    <col min="15" max="15" width="13.28515625" style="11" customWidth="1"/>
    <col min="16" max="16" width="11.42578125" style="11"/>
    <col min="17" max="17" width="12.140625" style="11" customWidth="1"/>
    <col min="18" max="16384" width="11.42578125" style="11"/>
  </cols>
  <sheetData>
    <row r="2" spans="2:17">
      <c r="B2" s="747" t="s">
        <v>119</v>
      </c>
      <c r="C2" s="747"/>
      <c r="D2" s="747"/>
      <c r="E2" s="747"/>
      <c r="F2" s="747"/>
      <c r="G2" s="747"/>
      <c r="H2" s="747"/>
      <c r="I2" s="40"/>
      <c r="J2" s="40"/>
      <c r="K2" s="41"/>
      <c r="L2" s="41"/>
      <c r="M2" s="41"/>
      <c r="N2" s="40"/>
      <c r="O2" s="40"/>
    </row>
    <row r="3" spans="2:17">
      <c r="B3" s="40"/>
      <c r="C3" s="40"/>
      <c r="D3" s="40"/>
      <c r="E3" s="40"/>
      <c r="F3" s="40"/>
      <c r="G3" s="40"/>
      <c r="H3" s="40"/>
      <c r="I3" s="40"/>
      <c r="J3" s="40"/>
      <c r="K3" s="40"/>
      <c r="L3" s="40"/>
      <c r="M3" s="40"/>
      <c r="N3" s="40"/>
      <c r="O3" s="40"/>
    </row>
    <row r="4" spans="2:17" ht="27" customHeight="1">
      <c r="B4" s="57" t="s">
        <v>94</v>
      </c>
      <c r="C4" s="57" t="s">
        <v>95</v>
      </c>
      <c r="D4" s="58" t="s">
        <v>96</v>
      </c>
      <c r="E4" s="57" t="s">
        <v>97</v>
      </c>
      <c r="F4" s="57" t="s">
        <v>98</v>
      </c>
      <c r="G4" s="57" t="s">
        <v>99</v>
      </c>
      <c r="H4" s="55"/>
      <c r="I4" s="55"/>
      <c r="J4" s="58" t="s">
        <v>94</v>
      </c>
      <c r="K4" s="58" t="s">
        <v>100</v>
      </c>
      <c r="L4" s="58" t="s">
        <v>96</v>
      </c>
      <c r="M4" s="58" t="s">
        <v>97</v>
      </c>
      <c r="N4" s="58" t="s">
        <v>98</v>
      </c>
      <c r="O4" s="58" t="s">
        <v>101</v>
      </c>
      <c r="P4"/>
    </row>
    <row r="5" spans="2:17" ht="15">
      <c r="B5" s="1" t="s">
        <v>102</v>
      </c>
      <c r="C5" s="48">
        <f>+CE!$C$22</f>
        <v>44088.340893650558</v>
      </c>
      <c r="D5" s="49">
        <f>+CE!C40</f>
        <v>48279</v>
      </c>
      <c r="E5" s="49">
        <f>+CE!C41</f>
        <v>1917162.3723236287</v>
      </c>
      <c r="F5" s="49">
        <f>+E5+D5</f>
        <v>1965441.3723236287</v>
      </c>
      <c r="G5" s="49">
        <f>+F5/C5</f>
        <v>44.579617479021181</v>
      </c>
      <c r="H5" s="40"/>
      <c r="I5" s="40"/>
      <c r="J5" s="47" t="s">
        <v>102</v>
      </c>
      <c r="K5" s="50">
        <f>+C5</f>
        <v>44088.340893650558</v>
      </c>
      <c r="L5" s="51">
        <f>+D5</f>
        <v>48279</v>
      </c>
      <c r="M5" s="51">
        <f>+E5</f>
        <v>1917162.3723236287</v>
      </c>
      <c r="N5" s="51">
        <f>+M5+L5</f>
        <v>1965441.3723236287</v>
      </c>
      <c r="O5" s="51">
        <f>+N5/K5</f>
        <v>44.579617479021181</v>
      </c>
      <c r="P5"/>
    </row>
    <row r="6" spans="2:17">
      <c r="B6" s="42"/>
      <c r="C6" s="42"/>
      <c r="D6" s="43"/>
      <c r="E6" s="43"/>
      <c r="F6" s="44"/>
      <c r="G6" s="45"/>
      <c r="H6" s="44"/>
      <c r="I6" s="40"/>
      <c r="J6" s="40"/>
      <c r="K6" s="42"/>
      <c r="L6" s="42"/>
      <c r="M6" s="43"/>
      <c r="N6" s="43"/>
      <c r="O6" s="44"/>
      <c r="P6" s="14"/>
      <c r="Q6" s="13"/>
    </row>
    <row r="7" spans="2:17">
      <c r="B7" s="42"/>
      <c r="C7" s="42"/>
      <c r="D7" s="43"/>
      <c r="E7" s="43"/>
      <c r="F7" s="44"/>
      <c r="G7" s="45"/>
      <c r="H7" s="44"/>
      <c r="I7" s="40"/>
      <c r="J7" s="40"/>
      <c r="K7" s="42"/>
      <c r="L7" s="42"/>
      <c r="M7" s="43"/>
      <c r="N7" s="43"/>
      <c r="O7" s="44"/>
      <c r="P7" s="14"/>
      <c r="Q7" s="13"/>
    </row>
    <row r="8" spans="2:17">
      <c r="B8" s="42"/>
      <c r="C8" s="42"/>
      <c r="D8" s="43"/>
      <c r="E8" s="43"/>
      <c r="F8" s="44"/>
      <c r="G8" s="45"/>
      <c r="H8" s="44"/>
      <c r="I8" s="40"/>
      <c r="J8" s="40"/>
      <c r="K8" s="42"/>
      <c r="L8" s="42"/>
      <c r="M8" s="43"/>
      <c r="N8" s="43"/>
      <c r="O8" s="44"/>
      <c r="P8" s="14"/>
      <c r="Q8" s="13"/>
    </row>
    <row r="9" spans="2:17" ht="13.5" customHeight="1">
      <c r="B9" s="40"/>
      <c r="C9" s="40"/>
      <c r="D9" s="40"/>
      <c r="E9" s="747" t="s">
        <v>103</v>
      </c>
      <c r="F9" s="747"/>
      <c r="G9" s="52"/>
      <c r="H9" s="46"/>
      <c r="I9" s="40"/>
      <c r="J9" s="40"/>
      <c r="K9" s="40"/>
      <c r="L9" s="40"/>
      <c r="M9" s="747" t="s">
        <v>104</v>
      </c>
      <c r="N9" s="747"/>
      <c r="O9" s="52"/>
      <c r="P9" s="15"/>
      <c r="Q9" s="16"/>
    </row>
    <row r="10" spans="2:17" ht="15.75" customHeight="1">
      <c r="B10" s="40"/>
      <c r="C10" s="40"/>
      <c r="D10" s="40"/>
      <c r="E10" s="46"/>
      <c r="F10" s="46"/>
      <c r="G10" s="46"/>
      <c r="H10" s="46"/>
      <c r="I10" s="40"/>
      <c r="J10" s="40"/>
      <c r="K10" s="40"/>
      <c r="L10" s="40"/>
      <c r="M10" s="46"/>
      <c r="N10" s="46"/>
      <c r="O10" s="46"/>
      <c r="P10" s="16"/>
      <c r="Q10" s="16"/>
    </row>
    <row r="11" spans="2:17" ht="17.25" customHeight="1">
      <c r="B11" s="40"/>
      <c r="C11" s="40"/>
      <c r="D11" s="40"/>
      <c r="E11" s="59" t="s">
        <v>105</v>
      </c>
      <c r="F11" s="59" t="s">
        <v>106</v>
      </c>
      <c r="G11" s="45"/>
      <c r="H11" s="40"/>
      <c r="I11" s="40"/>
      <c r="J11" s="40"/>
      <c r="K11" s="40"/>
      <c r="L11" s="40"/>
      <c r="M11" s="59" t="s">
        <v>105</v>
      </c>
      <c r="N11" s="59" t="s">
        <v>106</v>
      </c>
      <c r="O11" s="44"/>
      <c r="P11" s="14"/>
    </row>
    <row r="12" spans="2:17">
      <c r="B12" s="40"/>
      <c r="C12" s="40"/>
      <c r="D12" s="40"/>
      <c r="E12" s="53">
        <v>0.4</v>
      </c>
      <c r="F12" s="54">
        <f t="shared" ref="F12:F19" si="0">+($D$5*(1+E12)+$E$5)/$C$5</f>
        <v>45.017638044289974</v>
      </c>
      <c r="G12" s="42"/>
      <c r="H12" s="40"/>
      <c r="I12" s="40"/>
      <c r="J12" s="40"/>
      <c r="K12" s="40"/>
      <c r="L12" s="40"/>
      <c r="M12" s="53">
        <v>0.2</v>
      </c>
      <c r="N12" s="54">
        <f t="shared" ref="N12:N19" si="1">+($L$5+$M$5*(1+M12))/($K$5*(1+M12))</f>
        <v>44.397108910159176</v>
      </c>
      <c r="O12" s="46"/>
      <c r="P12" s="12"/>
    </row>
    <row r="13" spans="2:17">
      <c r="B13" s="40"/>
      <c r="C13" s="40"/>
      <c r="D13" s="40"/>
      <c r="E13" s="53">
        <v>0.3</v>
      </c>
      <c r="F13" s="54">
        <f t="shared" si="0"/>
        <v>44.908132902972774</v>
      </c>
      <c r="G13" s="42"/>
      <c r="H13" s="40"/>
      <c r="I13" s="40"/>
      <c r="J13" s="40"/>
      <c r="K13" s="40"/>
      <c r="L13" s="40"/>
      <c r="M13" s="53">
        <v>0.15</v>
      </c>
      <c r="N13" s="54">
        <f t="shared" si="1"/>
        <v>44.436784685998745</v>
      </c>
      <c r="O13" s="46"/>
      <c r="P13" s="12"/>
    </row>
    <row r="14" spans="2:17">
      <c r="B14" s="40"/>
      <c r="C14" s="40"/>
      <c r="D14" s="40"/>
      <c r="E14" s="53">
        <v>0.2</v>
      </c>
      <c r="F14" s="54">
        <f t="shared" si="0"/>
        <v>44.798627761655581</v>
      </c>
      <c r="G14" s="42"/>
      <c r="H14" s="40"/>
      <c r="I14" s="40"/>
      <c r="J14" s="40"/>
      <c r="K14" s="40"/>
      <c r="L14" s="40"/>
      <c r="M14" s="53">
        <v>0.1</v>
      </c>
      <c r="N14" s="54">
        <f t="shared" si="1"/>
        <v>44.480067350551003</v>
      </c>
      <c r="O14" s="40"/>
      <c r="P14" s="12"/>
    </row>
    <row r="15" spans="2:17">
      <c r="B15" s="40"/>
      <c r="C15" s="40"/>
      <c r="D15" s="40"/>
      <c r="E15" s="53">
        <v>0.1</v>
      </c>
      <c r="F15" s="54">
        <f t="shared" si="0"/>
        <v>44.689122620338374</v>
      </c>
      <c r="G15" s="42"/>
      <c r="H15" s="40"/>
      <c r="I15" s="40"/>
      <c r="J15" s="40"/>
      <c r="K15" s="40"/>
      <c r="L15" s="40"/>
      <c r="M15" s="53">
        <v>0.05</v>
      </c>
      <c r="N15" s="54">
        <f t="shared" si="1"/>
        <v>44.527472173632034</v>
      </c>
      <c r="O15" s="40"/>
      <c r="P15" s="12"/>
    </row>
    <row r="16" spans="2:17">
      <c r="B16" s="40"/>
      <c r="C16" s="40"/>
      <c r="D16" s="40"/>
      <c r="E16" s="3">
        <v>0</v>
      </c>
      <c r="F16" s="54">
        <f t="shared" si="0"/>
        <v>44.579617479021181</v>
      </c>
      <c r="G16" s="42"/>
      <c r="H16" s="40"/>
      <c r="I16" s="40"/>
      <c r="J16" s="40"/>
      <c r="K16" s="40"/>
      <c r="L16" s="40"/>
      <c r="M16" s="3">
        <v>0</v>
      </c>
      <c r="N16" s="54">
        <f t="shared" si="1"/>
        <v>44.579617479021181</v>
      </c>
      <c r="O16" s="40"/>
      <c r="P16" s="12"/>
    </row>
    <row r="17" spans="2:19">
      <c r="B17" s="40"/>
      <c r="C17" s="40"/>
      <c r="D17" s="40"/>
      <c r="E17" s="53">
        <v>-0.1</v>
      </c>
      <c r="F17" s="54">
        <f t="shared" si="0"/>
        <v>44.470112337703988</v>
      </c>
      <c r="G17" s="42"/>
      <c r="H17" s="40"/>
      <c r="I17" s="40"/>
      <c r="J17" s="40"/>
      <c r="K17" s="40"/>
      <c r="L17" s="40"/>
      <c r="M17" s="53">
        <v>-0.05</v>
      </c>
      <c r="N17" s="54">
        <f t="shared" si="1"/>
        <v>44.637251763924972</v>
      </c>
      <c r="O17" s="40"/>
      <c r="P17" s="12"/>
    </row>
    <row r="18" spans="2:19">
      <c r="B18" s="40"/>
      <c r="C18" s="40"/>
      <c r="D18" s="40"/>
      <c r="E18" s="53">
        <v>-0.2</v>
      </c>
      <c r="F18" s="54">
        <f t="shared" si="0"/>
        <v>44.360607196386788</v>
      </c>
      <c r="G18" s="42"/>
      <c r="H18" s="40"/>
      <c r="I18" s="40"/>
      <c r="J18" s="40"/>
      <c r="K18" s="40"/>
      <c r="L18" s="40"/>
      <c r="M18" s="53">
        <v>-0.1</v>
      </c>
      <c r="N18" s="54">
        <f t="shared" si="1"/>
        <v>44.701289858262513</v>
      </c>
      <c r="O18" s="40"/>
      <c r="P18" s="12"/>
    </row>
    <row r="19" spans="2:19">
      <c r="B19" s="40"/>
      <c r="C19" s="40"/>
      <c r="D19" s="40"/>
      <c r="E19" s="53">
        <v>-0.3</v>
      </c>
      <c r="F19" s="54">
        <f t="shared" si="0"/>
        <v>44.251102055069587</v>
      </c>
      <c r="G19" s="42"/>
      <c r="H19" s="40"/>
      <c r="I19" s="40"/>
      <c r="J19" s="40"/>
      <c r="K19" s="40"/>
      <c r="L19" s="40"/>
      <c r="M19" s="53">
        <v>-0.15</v>
      </c>
      <c r="N19" s="54">
        <f t="shared" si="1"/>
        <v>44.772861846051534</v>
      </c>
      <c r="O19" s="40"/>
      <c r="P19" s="12"/>
    </row>
    <row r="20" spans="2:19">
      <c r="E20" s="18"/>
      <c r="F20" s="13"/>
      <c r="G20" s="13"/>
      <c r="H20" s="12"/>
      <c r="N20" s="19"/>
      <c r="P20" s="13"/>
      <c r="Q20" s="12"/>
    </row>
    <row r="21" spans="2:19" ht="12.75" customHeight="1">
      <c r="B21" s="749"/>
      <c r="C21" s="749"/>
      <c r="D21" s="749"/>
      <c r="E21" s="749"/>
      <c r="F21" s="749"/>
      <c r="G21" s="749"/>
      <c r="H21" s="749"/>
      <c r="K21" s="749"/>
      <c r="L21" s="749"/>
      <c r="M21" s="749"/>
      <c r="N21" s="749"/>
      <c r="O21" s="749"/>
      <c r="P21" s="749"/>
      <c r="Q21" s="749"/>
      <c r="R21" s="749"/>
      <c r="S21" s="749"/>
    </row>
    <row r="22" spans="2:19" ht="29.25" customHeight="1">
      <c r="B22" s="17"/>
      <c r="C22" s="17"/>
      <c r="D22" s="17"/>
      <c r="E22" s="17"/>
      <c r="F22" s="17"/>
      <c r="G22" s="17"/>
      <c r="H22" s="17"/>
      <c r="K22" s="17"/>
      <c r="L22" s="17"/>
      <c r="M22" s="17"/>
      <c r="N22" s="17"/>
      <c r="P22" s="17"/>
      <c r="Q22" s="17"/>
    </row>
    <row r="23" spans="2:19" ht="29.25" customHeight="1">
      <c r="B23" s="749"/>
      <c r="C23" s="749"/>
      <c r="D23" s="749"/>
      <c r="E23" s="17"/>
      <c r="F23" s="17"/>
      <c r="G23" s="17"/>
      <c r="H23" s="17"/>
      <c r="K23" s="749"/>
      <c r="L23" s="749"/>
      <c r="M23" s="749"/>
      <c r="N23" s="17"/>
      <c r="P23" s="17"/>
      <c r="Q23" s="17"/>
    </row>
    <row r="24" spans="2:19" ht="20.25" customHeight="1"/>
    <row r="40" spans="2:4" ht="15" hidden="1">
      <c r="B40" s="749" t="s">
        <v>107</v>
      </c>
      <c r="C40" s="749"/>
      <c r="D40" s="749"/>
    </row>
    <row r="41" spans="2:4" ht="15" hidden="1">
      <c r="B41" s="749" t="s">
        <v>61</v>
      </c>
      <c r="C41" s="749" t="s">
        <v>108</v>
      </c>
      <c r="D41" s="749"/>
    </row>
    <row r="42" spans="2:4" ht="18" hidden="1">
      <c r="B42" s="749"/>
      <c r="C42" s="20" t="s">
        <v>109</v>
      </c>
      <c r="D42" s="20" t="s">
        <v>110</v>
      </c>
    </row>
    <row r="43" spans="2:4" hidden="1">
      <c r="B43" s="21"/>
      <c r="C43" s="22"/>
      <c r="D43" s="23">
        <f>+E14</f>
        <v>0.2</v>
      </c>
    </row>
    <row r="44" spans="2:4" hidden="1">
      <c r="B44" s="24" t="s">
        <v>111</v>
      </c>
      <c r="C44" s="25">
        <f>'[1]Ppto Preoperat. "Pegar"'!G13</f>
        <v>349759.09158394422</v>
      </c>
      <c r="D44" s="26">
        <f t="shared" ref="D44:D50" si="2">+C44*(1+$D$43)</f>
        <v>419710.90990073304</v>
      </c>
    </row>
    <row r="45" spans="2:4" hidden="1">
      <c r="B45" s="27" t="s">
        <v>112</v>
      </c>
      <c r="C45" s="28">
        <f>'[1]Ppto Preoperat. "Pegar"'!G15</f>
        <v>7763977.2895986047</v>
      </c>
      <c r="D45" s="29">
        <f t="shared" si="2"/>
        <v>9316772.7475183252</v>
      </c>
    </row>
    <row r="46" spans="2:4" hidden="1">
      <c r="B46" s="27" t="s">
        <v>113</v>
      </c>
      <c r="C46" s="28">
        <f>'[1]Ppto Preoperat. "Pegar"'!G18</f>
        <v>524638.63737591624</v>
      </c>
      <c r="D46" s="29">
        <f t="shared" si="2"/>
        <v>629566.36485109944</v>
      </c>
    </row>
    <row r="47" spans="2:4" hidden="1">
      <c r="B47" s="27" t="s">
        <v>114</v>
      </c>
      <c r="C47" s="28">
        <f>'[1]Ppto Preoperat. "Pegar"'!G16</f>
        <v>980000</v>
      </c>
      <c r="D47" s="29">
        <f t="shared" si="2"/>
        <v>1176000</v>
      </c>
    </row>
    <row r="48" spans="2:4" hidden="1">
      <c r="B48" s="30" t="s">
        <v>115</v>
      </c>
      <c r="C48" s="31">
        <f>'[1]Ppto Preoperat. "Pegar"'!G19</f>
        <v>9618375.0185584649</v>
      </c>
      <c r="D48" s="32">
        <f t="shared" si="2"/>
        <v>11542050.022270158</v>
      </c>
    </row>
    <row r="49" spans="2:6" hidden="1">
      <c r="B49" s="27" t="s">
        <v>116</v>
      </c>
      <c r="C49" s="28">
        <f>'[1]Ppto Preoperat. "Pegar"'!G20</f>
        <v>961838</v>
      </c>
      <c r="D49" s="29">
        <f t="shared" si="2"/>
        <v>1154205.5999999999</v>
      </c>
    </row>
    <row r="50" spans="2:6" ht="13.5" hidden="1" thickBot="1">
      <c r="B50" s="33" t="s">
        <v>117</v>
      </c>
      <c r="C50" s="34">
        <f>'[1]Ppto Preoperat. "Pegar"'!G21</f>
        <v>480919</v>
      </c>
      <c r="D50" s="35">
        <f t="shared" si="2"/>
        <v>577102.79999999993</v>
      </c>
    </row>
    <row r="51" spans="2:6" ht="13.5" hidden="1" thickBot="1">
      <c r="B51" s="36" t="s">
        <v>57</v>
      </c>
      <c r="C51" s="37">
        <f>SUM(C48:C50)</f>
        <v>11061132.018558465</v>
      </c>
      <c r="D51" s="38">
        <f>SUM(D48:D50)</f>
        <v>13273358.422270158</v>
      </c>
    </row>
    <row r="52" spans="2:6" ht="13.5" hidden="1" thickBot="1">
      <c r="F52" s="39">
        <f>+C51*(D43)</f>
        <v>2212226.4037116929</v>
      </c>
    </row>
  </sheetData>
  <mergeCells count="10">
    <mergeCell ref="M9:N9"/>
    <mergeCell ref="B40:D40"/>
    <mergeCell ref="B41:B42"/>
    <mergeCell ref="C41:D41"/>
    <mergeCell ref="B2:H2"/>
    <mergeCell ref="E9:F9"/>
    <mergeCell ref="B21:H21"/>
    <mergeCell ref="K21:S21"/>
    <mergeCell ref="B23:D23"/>
    <mergeCell ref="K23:M23"/>
  </mergeCells>
  <phoneticPr fontId="27"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M15"/>
  <sheetViews>
    <sheetView workbookViewId="0">
      <selection activeCell="N30" sqref="N30"/>
    </sheetView>
  </sheetViews>
  <sheetFormatPr baseColWidth="10" defaultRowHeight="12.75"/>
  <cols>
    <col min="1" max="1" width="3.7109375" style="6" customWidth="1"/>
    <col min="2" max="2" width="52.7109375" style="6" customWidth="1"/>
    <col min="3" max="8" width="2.85546875" style="6" customWidth="1"/>
    <col min="9" max="12" width="6.5703125" style="6" customWidth="1"/>
    <col min="13" max="16384" width="11.42578125" style="6"/>
  </cols>
  <sheetData>
    <row r="1" spans="1:13" ht="14.25">
      <c r="A1" s="249"/>
      <c r="B1" s="249"/>
      <c r="C1" s="249"/>
      <c r="D1" s="249"/>
      <c r="E1" s="249"/>
      <c r="F1" s="249"/>
      <c r="G1" s="249"/>
      <c r="H1" s="249"/>
      <c r="I1" s="249"/>
      <c r="J1" s="249"/>
      <c r="K1" s="249"/>
      <c r="L1" s="249"/>
      <c r="M1" s="249"/>
    </row>
    <row r="2" spans="1:13" ht="12.75" customHeight="1">
      <c r="A2" s="753" t="s">
        <v>355</v>
      </c>
      <c r="B2" s="754"/>
      <c r="C2" s="757" t="s">
        <v>356</v>
      </c>
      <c r="D2" s="758"/>
      <c r="E2" s="758"/>
      <c r="F2" s="758"/>
      <c r="G2" s="758"/>
      <c r="H2" s="759"/>
      <c r="I2" s="750" t="s">
        <v>260</v>
      </c>
      <c r="J2" s="750" t="s">
        <v>261</v>
      </c>
      <c r="K2" s="750" t="s">
        <v>357</v>
      </c>
      <c r="L2" s="750" t="s">
        <v>263</v>
      </c>
      <c r="M2" s="249"/>
    </row>
    <row r="3" spans="1:13" ht="12.75" customHeight="1">
      <c r="A3" s="755"/>
      <c r="B3" s="756"/>
      <c r="C3" s="335">
        <v>1</v>
      </c>
      <c r="D3" s="335">
        <v>2</v>
      </c>
      <c r="E3" s="335">
        <v>3</v>
      </c>
      <c r="F3" s="335">
        <v>4</v>
      </c>
      <c r="G3" s="335">
        <v>5</v>
      </c>
      <c r="H3" s="335">
        <v>6</v>
      </c>
      <c r="I3" s="750"/>
      <c r="J3" s="750"/>
      <c r="K3" s="750"/>
      <c r="L3" s="750"/>
      <c r="M3" s="249"/>
    </row>
    <row r="4" spans="1:13" ht="12.75" customHeight="1">
      <c r="A4" s="751" t="s">
        <v>358</v>
      </c>
      <c r="B4" s="752"/>
      <c r="C4" s="252"/>
      <c r="D4" s="252"/>
      <c r="E4" s="252"/>
      <c r="F4" s="252"/>
      <c r="G4" s="252"/>
      <c r="H4" s="252"/>
      <c r="I4" s="252"/>
      <c r="J4" s="252"/>
      <c r="K4" s="252"/>
      <c r="L4" s="252"/>
      <c r="M4" s="249"/>
    </row>
    <row r="5" spans="1:13" ht="12.75" customHeight="1">
      <c r="A5" s="253">
        <v>1</v>
      </c>
      <c r="B5" s="254" t="s">
        <v>359</v>
      </c>
      <c r="C5" s="255"/>
      <c r="D5" s="256"/>
      <c r="E5" s="256"/>
      <c r="F5" s="252"/>
      <c r="G5" s="252"/>
      <c r="H5" s="252"/>
      <c r="I5" s="252"/>
      <c r="J5" s="252"/>
      <c r="K5" s="252"/>
      <c r="L5" s="252"/>
      <c r="M5" s="249"/>
    </row>
    <row r="6" spans="1:13" ht="12.75" customHeight="1">
      <c r="A6" s="253">
        <v>2</v>
      </c>
      <c r="B6" s="254" t="s">
        <v>360</v>
      </c>
      <c r="C6" s="252"/>
      <c r="D6" s="255"/>
      <c r="E6" s="252"/>
      <c r="F6" s="252"/>
      <c r="G6" s="252"/>
      <c r="H6" s="252"/>
      <c r="I6" s="252"/>
      <c r="J6" s="252"/>
      <c r="K6" s="252"/>
      <c r="L6" s="252"/>
      <c r="M6" s="249"/>
    </row>
    <row r="7" spans="1:13" ht="12.75" customHeight="1">
      <c r="A7" s="253">
        <v>4</v>
      </c>
      <c r="B7" s="254" t="s">
        <v>361</v>
      </c>
      <c r="C7" s="252"/>
      <c r="D7" s="252"/>
      <c r="E7" s="255"/>
      <c r="F7" s="255"/>
      <c r="G7" s="252"/>
      <c r="H7" s="252"/>
      <c r="I7" s="252"/>
      <c r="J7" s="252"/>
      <c r="K7" s="252"/>
      <c r="L7" s="252"/>
      <c r="M7" s="249"/>
    </row>
    <row r="8" spans="1:13" ht="12.75" customHeight="1">
      <c r="A8" s="253">
        <v>6</v>
      </c>
      <c r="B8" s="254" t="s">
        <v>362</v>
      </c>
      <c r="C8" s="252"/>
      <c r="D8" s="252"/>
      <c r="E8" s="252"/>
      <c r="F8" s="252"/>
      <c r="G8" s="255"/>
      <c r="H8" s="252"/>
      <c r="I8" s="252"/>
      <c r="J8" s="252"/>
      <c r="K8" s="252"/>
      <c r="L8" s="252"/>
      <c r="M8" s="249"/>
    </row>
    <row r="9" spans="1:13" ht="12.75" customHeight="1">
      <c r="A9" s="253">
        <v>7</v>
      </c>
      <c r="B9" s="254" t="s">
        <v>363</v>
      </c>
      <c r="C9" s="252"/>
      <c r="D9" s="252"/>
      <c r="E9" s="252"/>
      <c r="F9" s="255"/>
      <c r="G9" s="255"/>
      <c r="H9" s="252"/>
      <c r="I9" s="252"/>
      <c r="J9" s="252"/>
      <c r="K9" s="252"/>
      <c r="L9" s="252"/>
      <c r="M9" s="249"/>
    </row>
    <row r="10" spans="1:13" ht="12.75" customHeight="1">
      <c r="A10" s="253">
        <v>8</v>
      </c>
      <c r="B10" s="254" t="s">
        <v>364</v>
      </c>
      <c r="C10" s="252"/>
      <c r="D10" s="252"/>
      <c r="E10" s="252"/>
      <c r="F10" s="255"/>
      <c r="G10" s="255"/>
      <c r="H10" s="252"/>
      <c r="I10" s="252"/>
      <c r="J10" s="252"/>
      <c r="K10" s="252"/>
      <c r="L10" s="252"/>
      <c r="M10" s="249"/>
    </row>
    <row r="11" spans="1:13" ht="12.75" customHeight="1">
      <c r="A11" s="253">
        <v>9</v>
      </c>
      <c r="B11" s="254" t="s">
        <v>365</v>
      </c>
      <c r="C11" s="252"/>
      <c r="D11" s="252"/>
      <c r="E11" s="252"/>
      <c r="F11" s="252"/>
      <c r="G11" s="252"/>
      <c r="H11" s="255"/>
      <c r="I11" s="252"/>
      <c r="J11" s="252"/>
      <c r="K11" s="252"/>
      <c r="L11" s="252"/>
      <c r="M11" s="249"/>
    </row>
    <row r="12" spans="1:13" ht="12.75" customHeight="1">
      <c r="A12" s="751" t="s">
        <v>366</v>
      </c>
      <c r="B12" s="752"/>
      <c r="C12" s="252"/>
      <c r="D12" s="252"/>
      <c r="E12" s="252"/>
      <c r="F12" s="252"/>
      <c r="G12" s="252"/>
      <c r="H12" s="252"/>
      <c r="I12" s="252"/>
      <c r="J12" s="252"/>
      <c r="K12" s="252"/>
      <c r="L12" s="252"/>
      <c r="M12" s="249"/>
    </row>
    <row r="13" spans="1:13" ht="12.75" customHeight="1">
      <c r="A13" s="253">
        <v>10</v>
      </c>
      <c r="B13" s="254" t="s">
        <v>367</v>
      </c>
      <c r="C13" s="252"/>
      <c r="D13" s="252"/>
      <c r="E13" s="252"/>
      <c r="F13" s="252"/>
      <c r="G13" s="252"/>
      <c r="H13" s="252"/>
      <c r="I13" s="334"/>
      <c r="J13" s="334"/>
      <c r="K13" s="334"/>
      <c r="L13" s="334"/>
      <c r="M13" s="249"/>
    </row>
    <row r="14" spans="1:13" ht="14.25">
      <c r="A14" s="249"/>
      <c r="B14" s="249"/>
      <c r="C14" s="249"/>
      <c r="D14" s="249"/>
      <c r="E14" s="249"/>
      <c r="F14" s="249"/>
      <c r="G14" s="249"/>
      <c r="H14" s="249"/>
      <c r="I14" s="249"/>
      <c r="J14" s="249"/>
      <c r="K14" s="249"/>
      <c r="L14" s="249"/>
      <c r="M14" s="249"/>
    </row>
    <row r="15" spans="1:13" ht="14.25">
      <c r="A15" s="249"/>
      <c r="B15" s="249"/>
      <c r="C15" s="249"/>
      <c r="D15" s="249"/>
      <c r="E15" s="249"/>
      <c r="F15" s="249"/>
      <c r="G15" s="249"/>
      <c r="H15" s="249"/>
      <c r="I15" s="249"/>
      <c r="J15" s="249"/>
      <c r="K15" s="249"/>
      <c r="L15" s="249"/>
      <c r="M15" s="249"/>
    </row>
  </sheetData>
  <mergeCells count="8">
    <mergeCell ref="K2:K3"/>
    <mergeCell ref="L2:L3"/>
    <mergeCell ref="A4:B4"/>
    <mergeCell ref="A12:B12"/>
    <mergeCell ref="A2:B3"/>
    <mergeCell ref="C2:H2"/>
    <mergeCell ref="I2:I3"/>
    <mergeCell ref="J2:J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N53"/>
  <sheetViews>
    <sheetView topLeftCell="A4" workbookViewId="0">
      <selection activeCell="L24" sqref="L24"/>
    </sheetView>
  </sheetViews>
  <sheetFormatPr baseColWidth="10" defaultRowHeight="14.25"/>
  <cols>
    <col min="1" max="1" width="10.140625" style="250" customWidth="1"/>
    <col min="2" max="2" width="38.140625" style="250" customWidth="1"/>
    <col min="3" max="3" width="13.5703125" style="250" customWidth="1"/>
    <col min="4" max="4" width="13.7109375" style="250" customWidth="1"/>
    <col min="5" max="5" width="12.5703125" style="250" customWidth="1"/>
    <col min="6" max="6" width="11.42578125" style="250"/>
    <col min="7" max="7" width="1.140625" style="250" customWidth="1"/>
    <col min="8" max="8" width="19" style="251" customWidth="1"/>
    <col min="9" max="9" width="1.140625" style="251" customWidth="1"/>
    <col min="10" max="10" width="19" style="251" customWidth="1"/>
    <col min="11" max="16384" width="11.42578125" style="250"/>
  </cols>
  <sheetData>
    <row r="1" spans="1:14" ht="13.5">
      <c r="A1" s="761"/>
      <c r="B1" s="761"/>
      <c r="C1" s="761"/>
      <c r="D1" s="761"/>
      <c r="E1" s="761"/>
      <c r="F1" s="761"/>
      <c r="G1" s="337"/>
      <c r="H1" s="337"/>
      <c r="I1" s="337"/>
      <c r="J1" s="337"/>
      <c r="K1" s="257"/>
      <c r="L1" s="257"/>
      <c r="M1" s="257"/>
      <c r="N1" s="257"/>
    </row>
    <row r="2" spans="1:14" ht="13.5">
      <c r="A2" s="765" t="s">
        <v>120</v>
      </c>
      <c r="B2" s="765"/>
      <c r="C2" s="765"/>
      <c r="D2" s="765"/>
      <c r="E2" s="765"/>
      <c r="F2" s="765"/>
      <c r="G2" s="765"/>
      <c r="H2" s="765"/>
      <c r="I2" s="765"/>
      <c r="J2" s="765"/>
      <c r="K2" s="257"/>
      <c r="L2" s="257"/>
      <c r="M2" s="257"/>
      <c r="N2" s="257"/>
    </row>
    <row r="3" spans="1:14" ht="13.5">
      <c r="A3" s="762"/>
      <c r="B3" s="762"/>
      <c r="C3" s="762"/>
      <c r="D3" s="762"/>
      <c r="E3" s="762"/>
      <c r="F3" s="762"/>
      <c r="G3" s="257"/>
      <c r="H3" s="257"/>
      <c r="I3" s="257"/>
      <c r="J3" s="257"/>
      <c r="K3" s="257"/>
      <c r="L3" s="257"/>
      <c r="M3" s="257"/>
      <c r="N3" s="257"/>
    </row>
    <row r="4" spans="1:14" ht="45" customHeight="1">
      <c r="A4" s="336" t="s">
        <v>156</v>
      </c>
      <c r="B4" s="764" t="s">
        <v>170</v>
      </c>
      <c r="C4" s="764"/>
      <c r="D4" s="764"/>
      <c r="E4" s="259"/>
      <c r="F4" s="260" t="s">
        <v>123</v>
      </c>
      <c r="G4" s="257"/>
      <c r="H4" s="257"/>
      <c r="I4" s="257"/>
      <c r="J4" s="257"/>
      <c r="K4" s="257"/>
      <c r="L4" s="257"/>
      <c r="M4" s="257"/>
      <c r="N4" s="257"/>
    </row>
    <row r="5" spans="1:14" ht="13.5">
      <c r="A5" s="260" t="s">
        <v>121</v>
      </c>
      <c r="B5" s="259"/>
      <c r="C5" s="259"/>
      <c r="D5" s="259"/>
      <c r="E5" s="259"/>
      <c r="F5" s="260" t="s">
        <v>124</v>
      </c>
      <c r="G5" s="257"/>
      <c r="H5" s="257"/>
      <c r="I5" s="257"/>
      <c r="J5" s="257"/>
      <c r="K5" s="257"/>
      <c r="L5" s="257"/>
      <c r="M5" s="257"/>
      <c r="N5" s="257"/>
    </row>
    <row r="6" spans="1:14" thickBot="1">
      <c r="A6" s="260" t="s">
        <v>122</v>
      </c>
      <c r="B6" s="261">
        <v>41365</v>
      </c>
      <c r="C6" s="259"/>
      <c r="D6" s="259"/>
      <c r="E6" s="259"/>
      <c r="F6" s="260" t="s">
        <v>125</v>
      </c>
      <c r="G6" s="257"/>
      <c r="H6" s="257"/>
      <c r="I6" s="257"/>
      <c r="J6" s="257"/>
      <c r="K6" s="257"/>
      <c r="L6" s="257"/>
      <c r="M6" s="257"/>
      <c r="N6" s="257"/>
    </row>
    <row r="7" spans="1:14" ht="46.5" customHeight="1" thickBot="1">
      <c r="A7" s="262"/>
      <c r="B7" s="262"/>
      <c r="C7" s="262"/>
      <c r="D7" s="262"/>
      <c r="E7" s="262"/>
      <c r="F7" s="262"/>
      <c r="G7" s="257"/>
      <c r="H7" s="263" t="s">
        <v>126</v>
      </c>
      <c r="I7" s="257"/>
      <c r="J7" s="263" t="s">
        <v>127</v>
      </c>
      <c r="K7" s="257"/>
      <c r="L7" s="257"/>
      <c r="M7" s="257"/>
      <c r="N7" s="257"/>
    </row>
    <row r="8" spans="1:14" ht="6" customHeight="1" thickBot="1">
      <c r="A8" s="262"/>
      <c r="B8" s="262"/>
      <c r="C8" s="262"/>
      <c r="D8" s="262"/>
      <c r="E8" s="262"/>
      <c r="F8" s="262"/>
      <c r="G8" s="257"/>
      <c r="H8" s="257"/>
      <c r="I8" s="257"/>
      <c r="J8" s="257"/>
      <c r="K8" s="257"/>
      <c r="L8" s="257"/>
      <c r="M8" s="257"/>
      <c r="N8" s="257"/>
    </row>
    <row r="9" spans="1:14" thickBot="1">
      <c r="A9" s="264" t="s">
        <v>368</v>
      </c>
      <c r="B9" s="264" t="s">
        <v>129</v>
      </c>
      <c r="C9" s="264" t="s">
        <v>13</v>
      </c>
      <c r="D9" s="264" t="s">
        <v>33</v>
      </c>
      <c r="E9" s="264" t="s">
        <v>130</v>
      </c>
      <c r="F9" s="264" t="s">
        <v>131</v>
      </c>
      <c r="G9" s="257"/>
      <c r="H9" s="264" t="s">
        <v>369</v>
      </c>
      <c r="I9" s="257"/>
      <c r="J9" s="264" t="s">
        <v>369</v>
      </c>
      <c r="K9" s="257"/>
      <c r="L9" s="257"/>
      <c r="M9" s="257"/>
      <c r="N9" s="257"/>
    </row>
    <row r="10" spans="1:14" ht="15.75">
      <c r="A10" s="265" t="s">
        <v>133</v>
      </c>
      <c r="B10" s="266" t="s">
        <v>394</v>
      </c>
      <c r="C10" s="267"/>
      <c r="D10" s="268"/>
      <c r="E10" s="268"/>
      <c r="F10" s="269"/>
      <c r="G10" s="257"/>
      <c r="H10" s="257"/>
      <c r="I10" s="257"/>
      <c r="J10" s="257"/>
      <c r="K10" s="257"/>
      <c r="L10" s="257"/>
      <c r="M10" s="257"/>
      <c r="N10" s="257"/>
    </row>
    <row r="11" spans="1:14" ht="13.5">
      <c r="A11" s="265" t="s">
        <v>134</v>
      </c>
      <c r="B11" s="266" t="s">
        <v>370</v>
      </c>
      <c r="C11" s="267"/>
      <c r="D11" s="268"/>
      <c r="E11" s="268"/>
      <c r="F11" s="269"/>
      <c r="G11" s="257"/>
      <c r="H11" s="270">
        <f>SUM(F12:F15)</f>
        <v>190000</v>
      </c>
      <c r="I11" s="257"/>
      <c r="J11" s="270">
        <f>+F36</f>
        <v>163555.69999999998</v>
      </c>
      <c r="K11" s="257"/>
      <c r="L11" s="257"/>
      <c r="M11" s="257"/>
      <c r="N11" s="257"/>
    </row>
    <row r="12" spans="1:14" ht="13.5">
      <c r="A12" s="267" t="s">
        <v>135</v>
      </c>
      <c r="B12" s="271" t="s">
        <v>518</v>
      </c>
      <c r="C12" s="267" t="s">
        <v>371</v>
      </c>
      <c r="D12" s="268">
        <v>1</v>
      </c>
      <c r="E12" s="268">
        <v>65000</v>
      </c>
      <c r="F12" s="269">
        <f>+D12*E12</f>
        <v>65000</v>
      </c>
      <c r="G12" s="257"/>
      <c r="H12" s="257"/>
      <c r="I12" s="257"/>
      <c r="J12" s="257"/>
      <c r="K12" s="257"/>
      <c r="L12" s="257"/>
      <c r="M12" s="257"/>
      <c r="N12" s="257"/>
    </row>
    <row r="13" spans="1:14" ht="13.5">
      <c r="A13" s="267" t="s">
        <v>372</v>
      </c>
      <c r="B13" s="271" t="s">
        <v>521</v>
      </c>
      <c r="C13" s="267" t="s">
        <v>371</v>
      </c>
      <c r="D13" s="268">
        <v>1</v>
      </c>
      <c r="E13" s="268">
        <v>12000</v>
      </c>
      <c r="F13" s="269">
        <f t="shared" ref="F13:F15" si="0">+D13*E13</f>
        <v>12000</v>
      </c>
      <c r="G13" s="257"/>
      <c r="H13" s="257"/>
      <c r="I13" s="257"/>
      <c r="J13" s="257"/>
      <c r="K13" s="257"/>
      <c r="L13" s="257"/>
      <c r="M13" s="257"/>
      <c r="N13" s="257"/>
    </row>
    <row r="14" spans="1:14" ht="13.5">
      <c r="A14" s="267" t="s">
        <v>519</v>
      </c>
      <c r="B14" s="271" t="s">
        <v>522</v>
      </c>
      <c r="C14" s="267" t="s">
        <v>371</v>
      </c>
      <c r="D14" s="268">
        <v>1</v>
      </c>
      <c r="E14" s="268">
        <v>3000</v>
      </c>
      <c r="F14" s="269">
        <f t="shared" si="0"/>
        <v>3000</v>
      </c>
      <c r="G14" s="506"/>
      <c r="H14" s="506"/>
      <c r="I14" s="506"/>
      <c r="J14" s="506"/>
      <c r="K14" s="506"/>
      <c r="L14" s="506"/>
      <c r="M14" s="506"/>
      <c r="N14" s="506"/>
    </row>
    <row r="15" spans="1:14" ht="13.5">
      <c r="A15" s="267" t="s">
        <v>520</v>
      </c>
      <c r="B15" s="271" t="s">
        <v>523</v>
      </c>
      <c r="C15" s="267" t="s">
        <v>371</v>
      </c>
      <c r="D15" s="268">
        <v>1</v>
      </c>
      <c r="E15" s="268">
        <v>110000</v>
      </c>
      <c r="F15" s="269">
        <f t="shared" si="0"/>
        <v>110000</v>
      </c>
      <c r="G15" s="506"/>
      <c r="H15" s="506"/>
      <c r="I15" s="506"/>
      <c r="J15" s="506"/>
      <c r="K15" s="506"/>
      <c r="L15" s="506"/>
      <c r="M15" s="506"/>
      <c r="N15" s="506"/>
    </row>
    <row r="16" spans="1:14" ht="13.5">
      <c r="A16" s="265" t="s">
        <v>137</v>
      </c>
      <c r="B16" s="266" t="s">
        <v>373</v>
      </c>
      <c r="C16" s="267"/>
      <c r="D16" s="268"/>
      <c r="E16" s="268"/>
      <c r="F16" s="269"/>
      <c r="G16" s="257"/>
      <c r="H16" s="270">
        <f>SUM(F17:F19)</f>
        <v>3100</v>
      </c>
      <c r="I16" s="257"/>
      <c r="J16" s="257"/>
      <c r="K16" s="257"/>
      <c r="L16" s="257"/>
      <c r="M16" s="257"/>
      <c r="N16" s="257"/>
    </row>
    <row r="17" spans="1:14" ht="13.5">
      <c r="A17" s="267" t="s">
        <v>141</v>
      </c>
      <c r="B17" s="271" t="s">
        <v>374</v>
      </c>
      <c r="C17" s="267" t="s">
        <v>371</v>
      </c>
      <c r="D17" s="268">
        <v>2</v>
      </c>
      <c r="E17" s="268">
        <v>200</v>
      </c>
      <c r="F17" s="269">
        <f t="shared" ref="F17:F19" si="1">+D17*E17</f>
        <v>400</v>
      </c>
      <c r="G17" s="257"/>
      <c r="H17" s="257"/>
      <c r="I17" s="257"/>
      <c r="J17" s="257"/>
      <c r="K17" s="257"/>
      <c r="L17" s="257"/>
      <c r="M17" s="257"/>
      <c r="N17" s="257"/>
    </row>
    <row r="18" spans="1:14" ht="13.5">
      <c r="A18" s="267" t="s">
        <v>142</v>
      </c>
      <c r="B18" s="271" t="s">
        <v>375</v>
      </c>
      <c r="C18" s="267" t="s">
        <v>371</v>
      </c>
      <c r="D18" s="268">
        <v>1</v>
      </c>
      <c r="E18" s="268">
        <v>1800</v>
      </c>
      <c r="F18" s="269">
        <f t="shared" si="1"/>
        <v>1800</v>
      </c>
      <c r="G18" s="257"/>
      <c r="H18" s="257"/>
      <c r="I18" s="257"/>
      <c r="J18" s="257"/>
      <c r="K18" s="257"/>
      <c r="L18" s="257"/>
      <c r="M18" s="257"/>
      <c r="N18" s="257"/>
    </row>
    <row r="19" spans="1:14" thickBot="1">
      <c r="A19" s="267" t="s">
        <v>143</v>
      </c>
      <c r="B19" s="271" t="s">
        <v>376</v>
      </c>
      <c r="C19" s="267" t="s">
        <v>371</v>
      </c>
      <c r="D19" s="268">
        <v>2</v>
      </c>
      <c r="E19" s="268">
        <v>450</v>
      </c>
      <c r="F19" s="269">
        <f t="shared" si="1"/>
        <v>900</v>
      </c>
      <c r="G19" s="257"/>
      <c r="H19" s="257"/>
      <c r="I19" s="257"/>
      <c r="J19" s="257"/>
      <c r="K19" s="257"/>
      <c r="L19" s="257"/>
      <c r="M19" s="257"/>
      <c r="N19" s="257"/>
    </row>
    <row r="20" spans="1:14" ht="15" customHeight="1" thickBot="1">
      <c r="A20" s="763" t="s">
        <v>377</v>
      </c>
      <c r="B20" s="763"/>
      <c r="C20" s="763"/>
      <c r="D20" s="763"/>
      <c r="E20" s="763"/>
      <c r="F20" s="763"/>
      <c r="G20" s="258"/>
      <c r="H20" s="273">
        <f>H16+H11</f>
        <v>193100</v>
      </c>
      <c r="I20" s="258"/>
      <c r="J20" s="273">
        <f>J16+J11</f>
        <v>163555.69999999998</v>
      </c>
      <c r="K20" s="257"/>
      <c r="L20" s="257"/>
      <c r="M20" s="257"/>
      <c r="N20" s="257"/>
    </row>
    <row r="21" spans="1:14" ht="13.5">
      <c r="A21" s="265" t="s">
        <v>144</v>
      </c>
      <c r="B21" s="271" t="s">
        <v>378</v>
      </c>
      <c r="C21" s="267" t="s">
        <v>153</v>
      </c>
      <c r="D21" s="268">
        <v>1</v>
      </c>
      <c r="E21" s="274">
        <v>1</v>
      </c>
      <c r="F21" s="269">
        <v>7800</v>
      </c>
      <c r="G21" s="257"/>
      <c r="H21" s="269">
        <f>+F21</f>
        <v>7800</v>
      </c>
      <c r="I21" s="257"/>
      <c r="J21" s="270">
        <f>+F41</f>
        <v>7090.2</v>
      </c>
      <c r="K21" s="257"/>
      <c r="L21" s="257"/>
      <c r="M21" s="257"/>
      <c r="N21" s="257"/>
    </row>
    <row r="22" spans="1:14" ht="27">
      <c r="A22" s="265"/>
      <c r="B22" s="275" t="s">
        <v>418</v>
      </c>
      <c r="C22" s="267"/>
      <c r="D22" s="257"/>
      <c r="E22" s="274"/>
      <c r="F22" s="269"/>
      <c r="G22" s="257"/>
      <c r="H22" s="269"/>
      <c r="I22" s="257"/>
      <c r="J22" s="257"/>
      <c r="K22" s="257"/>
      <c r="L22" s="257"/>
      <c r="M22" s="257"/>
      <c r="N22" s="257"/>
    </row>
    <row r="23" spans="1:14" thickBot="1">
      <c r="A23" s="265" t="s">
        <v>146</v>
      </c>
      <c r="B23" s="271" t="s">
        <v>379</v>
      </c>
      <c r="C23" s="267" t="s">
        <v>15</v>
      </c>
      <c r="D23" s="454">
        <v>1</v>
      </c>
      <c r="E23" s="274">
        <v>1.4999999999999999E-2</v>
      </c>
      <c r="F23" s="269">
        <f>+(H20+H21)*E23</f>
        <v>3013.5</v>
      </c>
      <c r="G23" s="257"/>
      <c r="H23" s="269">
        <f>+F23</f>
        <v>3013.5</v>
      </c>
      <c r="I23" s="257"/>
      <c r="J23" s="270">
        <f>+F42</f>
        <v>2552.4344999999998</v>
      </c>
      <c r="K23" s="257"/>
      <c r="L23" s="257"/>
      <c r="M23" s="257"/>
      <c r="N23" s="257"/>
    </row>
    <row r="24" spans="1:14" thickBot="1">
      <c r="A24" s="763" t="s">
        <v>380</v>
      </c>
      <c r="B24" s="763"/>
      <c r="C24" s="763"/>
      <c r="D24" s="763"/>
      <c r="E24" s="763"/>
      <c r="F24" s="763"/>
      <c r="G24" s="257"/>
      <c r="H24" s="273">
        <f>+F21+F23</f>
        <v>10813.5</v>
      </c>
      <c r="I24" s="257"/>
      <c r="J24" s="273">
        <f>SUM(J21:J23)</f>
        <v>9642.6345000000001</v>
      </c>
      <c r="K24" s="257"/>
      <c r="L24" s="257"/>
      <c r="M24" s="257"/>
      <c r="N24" s="257"/>
    </row>
    <row r="25" spans="1:14" ht="6.75" customHeight="1" thickBot="1">
      <c r="A25" s="276"/>
      <c r="B25" s="276"/>
      <c r="C25" s="276"/>
      <c r="D25" s="276"/>
      <c r="E25" s="277"/>
      <c r="F25" s="272"/>
      <c r="G25" s="257"/>
      <c r="H25" s="257"/>
      <c r="I25" s="257"/>
      <c r="J25" s="257"/>
      <c r="K25" s="257"/>
      <c r="L25" s="257"/>
      <c r="M25" s="257"/>
      <c r="N25" s="257"/>
    </row>
    <row r="26" spans="1:14" thickBot="1">
      <c r="A26" s="763" t="s">
        <v>381</v>
      </c>
      <c r="B26" s="763"/>
      <c r="C26" s="763"/>
      <c r="D26" s="763"/>
      <c r="E26" s="763"/>
      <c r="F26" s="763"/>
      <c r="G26" s="257"/>
      <c r="H26" s="273">
        <f>+H20+H24</f>
        <v>203913.5</v>
      </c>
      <c r="I26" s="257"/>
      <c r="J26" s="273">
        <f>+J20+J24</f>
        <v>173198.3345</v>
      </c>
      <c r="K26" s="257"/>
      <c r="L26" s="257"/>
      <c r="M26" s="257"/>
      <c r="N26" s="257"/>
    </row>
    <row r="27" spans="1:14" ht="6.75" customHeight="1">
      <c r="A27" s="766"/>
      <c r="B27" s="766"/>
      <c r="C27" s="766"/>
      <c r="D27" s="766"/>
      <c r="E27" s="766"/>
      <c r="F27" s="766"/>
      <c r="G27" s="257"/>
      <c r="H27" s="257"/>
      <c r="I27" s="257"/>
      <c r="J27" s="257"/>
      <c r="K27" s="257"/>
      <c r="L27" s="257"/>
      <c r="M27" s="257"/>
      <c r="N27" s="257"/>
    </row>
    <row r="28" spans="1:14" ht="13.5">
      <c r="A28" s="767" t="s">
        <v>382</v>
      </c>
      <c r="B28" s="767"/>
      <c r="C28" s="767"/>
      <c r="D28" s="767"/>
      <c r="E28" s="767"/>
      <c r="F28" s="767"/>
      <c r="G28" s="257"/>
      <c r="H28" s="257"/>
      <c r="I28" s="257"/>
      <c r="J28" s="257"/>
      <c r="K28" s="257"/>
      <c r="L28" s="257"/>
      <c r="M28" s="257"/>
      <c r="N28" s="257"/>
    </row>
    <row r="29" spans="1:14" ht="13.5">
      <c r="A29" s="767" t="s">
        <v>383</v>
      </c>
      <c r="B29" s="767"/>
      <c r="C29" s="767"/>
      <c r="D29" s="767"/>
      <c r="E29" s="767"/>
      <c r="F29" s="767"/>
      <c r="G29" s="257"/>
      <c r="H29" s="257"/>
      <c r="I29" s="257"/>
      <c r="J29" s="257"/>
      <c r="K29" s="257"/>
      <c r="L29" s="257"/>
      <c r="M29" s="257"/>
      <c r="N29" s="257"/>
    </row>
    <row r="30" spans="1:14" ht="6.75" customHeight="1">
      <c r="A30" s="257"/>
      <c r="B30" s="257"/>
      <c r="C30" s="257"/>
      <c r="D30" s="257"/>
      <c r="E30" s="257"/>
      <c r="F30" s="257"/>
      <c r="G30" s="257"/>
      <c r="H30" s="257"/>
      <c r="I30" s="257"/>
      <c r="J30" s="257"/>
      <c r="K30" s="257"/>
      <c r="L30" s="257"/>
      <c r="M30" s="257"/>
      <c r="N30" s="257"/>
    </row>
    <row r="31" spans="1:14" ht="13.5">
      <c r="A31" s="262" t="s">
        <v>384</v>
      </c>
      <c r="B31" s="262"/>
      <c r="C31" s="262"/>
      <c r="D31" s="262"/>
      <c r="E31" s="262"/>
      <c r="F31" s="257"/>
      <c r="G31" s="257"/>
      <c r="H31" s="257"/>
      <c r="I31" s="257"/>
      <c r="J31" s="257"/>
      <c r="K31" s="257"/>
      <c r="L31" s="257"/>
      <c r="M31" s="257"/>
      <c r="N31" s="257"/>
    </row>
    <row r="32" spans="1:14" ht="13.5">
      <c r="A32" s="767" t="s">
        <v>385</v>
      </c>
      <c r="B32" s="767"/>
      <c r="C32" s="767"/>
      <c r="D32" s="767"/>
      <c r="E32" s="767"/>
      <c r="F32" s="767"/>
      <c r="G32" s="257"/>
      <c r="H32" s="257"/>
      <c r="I32" s="257"/>
      <c r="J32" s="257"/>
      <c r="K32" s="257"/>
      <c r="L32" s="257"/>
      <c r="M32" s="257"/>
      <c r="N32" s="257"/>
    </row>
    <row r="33" spans="1:14" ht="5.25" customHeight="1" thickBot="1">
      <c r="A33" s="277"/>
      <c r="B33" s="277"/>
      <c r="C33" s="277"/>
      <c r="D33" s="277"/>
      <c r="E33" s="277"/>
      <c r="F33" s="257"/>
      <c r="G33" s="257"/>
      <c r="H33" s="257"/>
      <c r="I33" s="257"/>
      <c r="J33" s="257"/>
      <c r="K33" s="257"/>
      <c r="L33" s="257"/>
      <c r="M33" s="257"/>
      <c r="N33" s="257"/>
    </row>
    <row r="34" spans="1:14" ht="41.25" thickBot="1">
      <c r="A34" s="278" t="s">
        <v>368</v>
      </c>
      <c r="B34" s="278" t="s">
        <v>386</v>
      </c>
      <c r="C34" s="278" t="s">
        <v>157</v>
      </c>
      <c r="D34" s="278" t="s">
        <v>387</v>
      </c>
      <c r="E34" s="278" t="s">
        <v>395</v>
      </c>
      <c r="F34" s="278" t="s">
        <v>131</v>
      </c>
      <c r="G34" s="257"/>
      <c r="H34" s="257"/>
      <c r="I34" s="257"/>
      <c r="J34" s="257"/>
      <c r="K34" s="257"/>
      <c r="L34" s="257"/>
      <c r="M34" s="257"/>
      <c r="N34" s="257"/>
    </row>
    <row r="35" spans="1:14" thickBot="1">
      <c r="A35" s="265" t="s">
        <v>133</v>
      </c>
      <c r="B35" s="271" t="s">
        <v>388</v>
      </c>
      <c r="C35" s="279">
        <v>1</v>
      </c>
      <c r="D35" s="268">
        <f>+H11+H16</f>
        <v>193100</v>
      </c>
      <c r="E35" s="268">
        <v>0.84699999999999998</v>
      </c>
      <c r="F35" s="280">
        <f>+D35*E35</f>
        <v>163555.69999999998</v>
      </c>
      <c r="G35" s="257"/>
      <c r="H35" s="257"/>
      <c r="I35" s="257"/>
      <c r="J35" s="257"/>
      <c r="K35" s="257"/>
      <c r="L35" s="257"/>
      <c r="M35" s="257"/>
      <c r="N35" s="257"/>
    </row>
    <row r="36" spans="1:14" thickBot="1">
      <c r="A36" s="760" t="s">
        <v>377</v>
      </c>
      <c r="B36" s="760"/>
      <c r="C36" s="760"/>
      <c r="D36" s="760"/>
      <c r="E36" s="760"/>
      <c r="F36" s="281">
        <f>+F35</f>
        <v>163555.69999999998</v>
      </c>
      <c r="G36" s="257"/>
      <c r="H36" s="257"/>
      <c r="I36" s="257"/>
      <c r="J36" s="257"/>
      <c r="K36" s="257"/>
      <c r="L36" s="257"/>
      <c r="M36" s="257"/>
      <c r="N36" s="257"/>
    </row>
    <row r="37" spans="1:14" ht="6.75" customHeight="1">
      <c r="A37" s="265"/>
      <c r="B37" s="265"/>
      <c r="C37" s="265"/>
      <c r="D37" s="265"/>
      <c r="E37" s="283"/>
      <c r="F37" s="258"/>
      <c r="G37" s="257"/>
      <c r="H37" s="257"/>
      <c r="I37" s="257"/>
      <c r="J37" s="257"/>
      <c r="K37" s="257"/>
      <c r="L37" s="257"/>
      <c r="M37" s="257"/>
      <c r="N37" s="257"/>
    </row>
    <row r="38" spans="1:14" ht="13.5">
      <c r="A38" s="767" t="s">
        <v>389</v>
      </c>
      <c r="B38" s="767"/>
      <c r="C38" s="767"/>
      <c r="D38" s="767"/>
      <c r="E38" s="767"/>
      <c r="F38" s="767"/>
      <c r="G38" s="257"/>
      <c r="H38" s="257"/>
      <c r="I38" s="257"/>
      <c r="J38" s="257"/>
      <c r="K38" s="257"/>
      <c r="L38" s="257"/>
      <c r="M38" s="257"/>
      <c r="N38" s="257"/>
    </row>
    <row r="39" spans="1:14" ht="6.75" customHeight="1" thickBot="1">
      <c r="A39" s="277"/>
      <c r="B39" s="277"/>
      <c r="C39" s="277"/>
      <c r="D39" s="277"/>
      <c r="E39" s="277"/>
      <c r="F39" s="258"/>
      <c r="G39" s="257"/>
      <c r="H39" s="257"/>
      <c r="I39" s="257"/>
      <c r="J39" s="257"/>
      <c r="K39" s="257"/>
      <c r="L39" s="257"/>
      <c r="M39" s="257"/>
      <c r="N39" s="257"/>
    </row>
    <row r="40" spans="1:14" ht="41.25" thickBot="1">
      <c r="A40" s="278" t="s">
        <v>368</v>
      </c>
      <c r="B40" s="278" t="s">
        <v>31</v>
      </c>
      <c r="C40" s="278" t="s">
        <v>13</v>
      </c>
      <c r="D40" s="278" t="s">
        <v>33</v>
      </c>
      <c r="E40" s="278" t="s">
        <v>395</v>
      </c>
      <c r="F40" s="278" t="str">
        <f>+F34</f>
        <v>Parcial</v>
      </c>
      <c r="G40" s="257"/>
      <c r="H40" s="257"/>
      <c r="I40" s="257"/>
      <c r="J40" s="257"/>
      <c r="K40" s="257"/>
      <c r="L40" s="257"/>
      <c r="M40" s="257"/>
      <c r="N40" s="257"/>
    </row>
    <row r="41" spans="1:14" ht="13.5">
      <c r="A41" s="265" t="s">
        <v>148</v>
      </c>
      <c r="B41" s="271" t="s">
        <v>378</v>
      </c>
      <c r="C41" s="267" t="s">
        <v>15</v>
      </c>
      <c r="D41" s="274">
        <v>1</v>
      </c>
      <c r="E41" s="268">
        <v>0.90900000000000003</v>
      </c>
      <c r="F41" s="268">
        <f>+F21*E41</f>
        <v>7090.2</v>
      </c>
      <c r="G41" s="257"/>
      <c r="H41" s="257"/>
      <c r="I41" s="257"/>
      <c r="J41" s="257"/>
      <c r="K41" s="257"/>
      <c r="L41" s="257"/>
      <c r="M41" s="257"/>
      <c r="N41" s="257"/>
    </row>
    <row r="42" spans="1:14" thickBot="1">
      <c r="A42" s="265" t="s">
        <v>151</v>
      </c>
      <c r="B42" s="271" t="s">
        <v>379</v>
      </c>
      <c r="C42" s="267" t="s">
        <v>18</v>
      </c>
      <c r="D42" s="274"/>
      <c r="E42" s="268">
        <v>0.84699999999999998</v>
      </c>
      <c r="F42" s="268">
        <f>+F23*E42</f>
        <v>2552.4344999999998</v>
      </c>
      <c r="G42" s="257"/>
      <c r="H42" s="257"/>
      <c r="I42" s="257"/>
      <c r="J42" s="257"/>
      <c r="K42" s="257"/>
      <c r="L42" s="257"/>
      <c r="M42" s="257"/>
      <c r="N42" s="257"/>
    </row>
    <row r="43" spans="1:14" thickBot="1">
      <c r="A43" s="760" t="s">
        <v>380</v>
      </c>
      <c r="B43" s="760"/>
      <c r="C43" s="760"/>
      <c r="D43" s="760"/>
      <c r="E43" s="760"/>
      <c r="F43" s="281">
        <f>SUM(F41:F42)</f>
        <v>9642.6345000000001</v>
      </c>
      <c r="G43" s="257"/>
      <c r="H43" s="257"/>
      <c r="I43" s="257"/>
      <c r="J43" s="257"/>
      <c r="K43" s="257"/>
      <c r="L43" s="257"/>
      <c r="M43" s="257"/>
      <c r="N43" s="257"/>
    </row>
    <row r="44" spans="1:14" ht="6" customHeight="1" thickBot="1">
      <c r="A44" s="277"/>
      <c r="B44" s="277"/>
      <c r="C44" s="277"/>
      <c r="D44" s="277"/>
      <c r="E44" s="277"/>
      <c r="F44" s="282"/>
      <c r="G44" s="257"/>
      <c r="H44" s="257"/>
      <c r="I44" s="257"/>
      <c r="J44" s="257"/>
      <c r="K44" s="257"/>
      <c r="L44" s="257"/>
      <c r="M44" s="257"/>
      <c r="N44" s="257"/>
    </row>
    <row r="45" spans="1:14" thickBot="1">
      <c r="A45" s="760" t="s">
        <v>390</v>
      </c>
      <c r="B45" s="760"/>
      <c r="C45" s="760"/>
      <c r="D45" s="760"/>
      <c r="E45" s="760"/>
      <c r="F45" s="281">
        <f>+F43+F36</f>
        <v>173198.3345</v>
      </c>
      <c r="G45" s="257"/>
      <c r="H45" s="257"/>
      <c r="I45" s="257"/>
      <c r="J45" s="257"/>
      <c r="K45" s="257"/>
      <c r="L45" s="257"/>
      <c r="M45" s="257"/>
      <c r="N45" s="257"/>
    </row>
    <row r="46" spans="1:14">
      <c r="A46" s="768" t="s">
        <v>12</v>
      </c>
      <c r="B46" s="768"/>
      <c r="C46" s="768"/>
      <c r="D46" s="768"/>
      <c r="E46" s="768"/>
      <c r="F46" s="257"/>
      <c r="G46" s="257"/>
      <c r="H46" s="257"/>
      <c r="I46" s="257"/>
      <c r="J46" s="257"/>
      <c r="K46" s="257"/>
      <c r="L46" s="257"/>
      <c r="M46" s="257"/>
      <c r="N46" s="257"/>
    </row>
    <row r="47" spans="1:14" ht="13.5">
      <c r="A47" s="257"/>
      <c r="B47" s="257"/>
      <c r="C47" s="257"/>
      <c r="D47" s="257"/>
      <c r="E47" s="257"/>
      <c r="F47" s="257"/>
      <c r="G47" s="257"/>
      <c r="H47" s="257"/>
      <c r="I47" s="257"/>
      <c r="J47" s="257"/>
      <c r="K47" s="257"/>
      <c r="L47" s="257"/>
      <c r="M47" s="257"/>
      <c r="N47" s="257"/>
    </row>
    <row r="48" spans="1:14" ht="13.5">
      <c r="A48" s="257"/>
      <c r="B48" s="257"/>
      <c r="C48" s="257"/>
      <c r="D48" s="257"/>
      <c r="E48" s="257"/>
      <c r="F48" s="257"/>
      <c r="G48" s="257"/>
      <c r="H48" s="257"/>
      <c r="I48" s="257"/>
      <c r="J48" s="257"/>
      <c r="K48" s="257"/>
      <c r="L48" s="257"/>
      <c r="M48" s="257"/>
      <c r="N48" s="257"/>
    </row>
    <row r="49" spans="1:14" ht="13.5">
      <c r="A49" s="257"/>
      <c r="B49" s="257"/>
      <c r="C49" s="257"/>
      <c r="D49" s="257"/>
      <c r="E49" s="257"/>
      <c r="F49" s="257"/>
      <c r="G49" s="257"/>
      <c r="H49" s="257"/>
      <c r="I49" s="257"/>
      <c r="J49" s="257"/>
      <c r="K49" s="257"/>
      <c r="L49" s="257"/>
      <c r="M49" s="257"/>
      <c r="N49" s="257"/>
    </row>
    <row r="50" spans="1:14" ht="13.5">
      <c r="A50" s="257"/>
      <c r="B50" s="257"/>
      <c r="C50" s="257"/>
      <c r="D50" s="257"/>
      <c r="E50" s="257"/>
      <c r="F50" s="257"/>
      <c r="G50" s="257"/>
      <c r="H50" s="257"/>
      <c r="I50" s="257"/>
      <c r="J50" s="257"/>
      <c r="K50" s="257"/>
      <c r="L50" s="257"/>
      <c r="M50" s="257"/>
      <c r="N50" s="257"/>
    </row>
    <row r="51" spans="1:14" ht="13.5">
      <c r="A51" s="257"/>
      <c r="B51" s="257"/>
      <c r="C51" s="257"/>
      <c r="D51" s="257"/>
      <c r="E51" s="257"/>
      <c r="F51" s="257"/>
      <c r="G51" s="257"/>
      <c r="H51" s="257"/>
      <c r="I51" s="257"/>
      <c r="J51" s="257"/>
      <c r="K51" s="257"/>
      <c r="L51" s="257"/>
      <c r="M51" s="257"/>
      <c r="N51" s="257"/>
    </row>
    <row r="52" spans="1:14" ht="13.5">
      <c r="A52" s="257"/>
      <c r="B52" s="257"/>
      <c r="C52" s="257"/>
      <c r="D52" s="257"/>
      <c r="E52" s="257"/>
      <c r="F52" s="257"/>
      <c r="G52" s="257"/>
      <c r="H52" s="257"/>
      <c r="I52" s="257"/>
      <c r="J52" s="257"/>
      <c r="K52" s="257"/>
      <c r="L52" s="257"/>
      <c r="M52" s="257"/>
      <c r="N52" s="257"/>
    </row>
    <row r="53" spans="1:14" ht="13.5">
      <c r="A53" s="257"/>
      <c r="B53" s="257"/>
      <c r="C53" s="257"/>
      <c r="D53" s="257"/>
      <c r="E53" s="257"/>
      <c r="F53" s="257"/>
      <c r="G53" s="257"/>
      <c r="H53" s="257"/>
      <c r="I53" s="257"/>
      <c r="J53" s="257"/>
      <c r="K53" s="257"/>
      <c r="L53" s="257"/>
      <c r="M53" s="257"/>
      <c r="N53" s="257"/>
    </row>
  </sheetData>
  <mergeCells count="16">
    <mergeCell ref="A38:F38"/>
    <mergeCell ref="A43:E43"/>
    <mergeCell ref="A45:E45"/>
    <mergeCell ref="A46:E46"/>
    <mergeCell ref="A36:E36"/>
    <mergeCell ref="A1:F1"/>
    <mergeCell ref="A3:F3"/>
    <mergeCell ref="A20:F20"/>
    <mergeCell ref="A24:F24"/>
    <mergeCell ref="B4:D4"/>
    <mergeCell ref="A2:J2"/>
    <mergeCell ref="A26:F26"/>
    <mergeCell ref="A27:F27"/>
    <mergeCell ref="A28:F28"/>
    <mergeCell ref="A29:F29"/>
    <mergeCell ref="A32:F3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B1:M87"/>
  <sheetViews>
    <sheetView topLeftCell="B49" workbookViewId="0">
      <selection activeCell="E95" sqref="E95"/>
    </sheetView>
  </sheetViews>
  <sheetFormatPr baseColWidth="10" defaultRowHeight="15"/>
  <cols>
    <col min="1" max="1" width="11.42578125" style="60"/>
    <col min="2" max="2" width="1.28515625" style="60" customWidth="1"/>
    <col min="3" max="8" width="11.42578125" style="60"/>
    <col min="9" max="9" width="11.42578125" style="60" customWidth="1"/>
    <col min="10" max="11" width="11.42578125" style="60"/>
    <col min="12" max="12" width="6.7109375" style="60" customWidth="1"/>
    <col min="13" max="13" width="3.42578125" style="60" customWidth="1"/>
    <col min="14" max="16384" width="11.42578125" style="60"/>
  </cols>
  <sheetData>
    <row r="1" spans="2:12" ht="15.75" thickBot="1">
      <c r="B1" s="666" t="s">
        <v>158</v>
      </c>
      <c r="C1" s="666"/>
      <c r="D1" s="666"/>
      <c r="E1" s="666"/>
      <c r="F1" s="666"/>
      <c r="G1" s="666"/>
      <c r="H1" s="666"/>
      <c r="I1" s="666"/>
      <c r="J1" s="666"/>
      <c r="K1" s="666"/>
      <c r="L1" s="666"/>
    </row>
    <row r="2" spans="2:12" ht="7.5" customHeight="1">
      <c r="B2" s="61"/>
      <c r="C2" s="62"/>
      <c r="D2" s="62"/>
      <c r="E2" s="62"/>
      <c r="F2" s="62"/>
      <c r="G2" s="62"/>
      <c r="H2" s="62"/>
      <c r="I2" s="62"/>
      <c r="J2" s="62"/>
      <c r="K2" s="62"/>
      <c r="L2" s="63"/>
    </row>
    <row r="3" spans="2:12">
      <c r="B3" s="64"/>
      <c r="C3" s="65"/>
      <c r="D3" s="65"/>
      <c r="E3" s="65"/>
      <c r="F3" s="65"/>
      <c r="G3" s="65"/>
      <c r="H3" s="65"/>
      <c r="I3" s="65"/>
      <c r="J3" s="65"/>
      <c r="K3" s="65"/>
      <c r="L3" s="66"/>
    </row>
    <row r="4" spans="2:12">
      <c r="B4" s="64"/>
      <c r="C4" s="65"/>
      <c r="D4" s="65"/>
      <c r="E4" s="65"/>
      <c r="F4" s="65"/>
      <c r="G4" s="65"/>
      <c r="H4" s="65"/>
      <c r="I4" s="65"/>
      <c r="J4" s="65"/>
      <c r="K4" s="65"/>
      <c r="L4" s="66"/>
    </row>
    <row r="5" spans="2:12">
      <c r="B5" s="64"/>
      <c r="C5" s="65"/>
      <c r="D5" s="65"/>
      <c r="E5" s="65"/>
      <c r="F5" s="65"/>
      <c r="G5" s="65"/>
      <c r="H5" s="65"/>
      <c r="I5" s="65"/>
      <c r="J5" s="65"/>
      <c r="K5" s="65"/>
      <c r="L5" s="66"/>
    </row>
    <row r="6" spans="2:12">
      <c r="B6" s="64"/>
      <c r="C6" s="65"/>
      <c r="D6" s="65"/>
      <c r="E6" s="65"/>
      <c r="F6" s="65"/>
      <c r="G6" s="65"/>
      <c r="H6" s="65"/>
      <c r="I6" s="65"/>
      <c r="J6" s="65"/>
      <c r="K6" s="65"/>
      <c r="L6" s="66"/>
    </row>
    <row r="7" spans="2:12">
      <c r="B7" s="64"/>
      <c r="C7" s="65"/>
      <c r="D7" s="65"/>
      <c r="E7" s="65"/>
      <c r="F7" s="65"/>
      <c r="G7" s="65"/>
      <c r="H7" s="65"/>
      <c r="I7" s="65"/>
      <c r="J7" s="65"/>
      <c r="K7" s="65"/>
      <c r="L7" s="66"/>
    </row>
    <row r="8" spans="2:12">
      <c r="B8" s="64"/>
      <c r="C8" s="65"/>
      <c r="D8" s="65"/>
      <c r="E8" s="65"/>
      <c r="F8" s="65"/>
      <c r="G8" s="65"/>
      <c r="H8" s="65"/>
      <c r="I8" s="65"/>
      <c r="J8" s="65"/>
      <c r="K8" s="65"/>
      <c r="L8" s="66"/>
    </row>
    <row r="9" spans="2:12">
      <c r="B9" s="64"/>
      <c r="C9" s="65"/>
      <c r="D9" s="65"/>
      <c r="E9" s="65"/>
      <c r="F9" s="65"/>
      <c r="G9" s="65"/>
      <c r="H9" s="65"/>
      <c r="I9" s="65"/>
      <c r="J9" s="65"/>
      <c r="K9" s="65"/>
      <c r="L9" s="66"/>
    </row>
    <row r="10" spans="2:12">
      <c r="B10" s="64"/>
      <c r="C10" s="65"/>
      <c r="D10" s="65"/>
      <c r="E10" s="65"/>
      <c r="F10" s="65"/>
      <c r="G10" s="65"/>
      <c r="H10" s="65"/>
      <c r="I10" s="65"/>
      <c r="J10" s="65"/>
      <c r="K10" s="65"/>
      <c r="L10" s="66"/>
    </row>
    <row r="11" spans="2:12">
      <c r="B11" s="64"/>
      <c r="C11" s="65"/>
      <c r="D11" s="65"/>
      <c r="E11" s="65"/>
      <c r="F11" s="65"/>
      <c r="G11" s="65"/>
      <c r="H11" s="65"/>
      <c r="I11" s="65"/>
      <c r="J11" s="65"/>
      <c r="K11" s="65"/>
      <c r="L11" s="66"/>
    </row>
    <row r="12" spans="2:12">
      <c r="B12" s="64"/>
      <c r="C12" s="65"/>
      <c r="D12" s="65"/>
      <c r="E12" s="65"/>
      <c r="F12" s="65"/>
      <c r="G12" s="65"/>
      <c r="H12" s="65"/>
      <c r="I12" s="65"/>
      <c r="J12" s="65"/>
      <c r="K12" s="65"/>
      <c r="L12" s="66"/>
    </row>
    <row r="13" spans="2:12">
      <c r="B13" s="64"/>
      <c r="C13" s="65"/>
      <c r="D13" s="65"/>
      <c r="E13" s="65"/>
      <c r="F13" s="65"/>
      <c r="G13" s="65"/>
      <c r="H13" s="65"/>
      <c r="I13" s="65"/>
      <c r="J13" s="65"/>
      <c r="K13" s="65"/>
      <c r="L13" s="66"/>
    </row>
    <row r="14" spans="2:12">
      <c r="B14" s="64"/>
      <c r="C14" s="65"/>
      <c r="D14" s="65"/>
      <c r="E14" s="65"/>
      <c r="F14" s="65"/>
      <c r="G14" s="65"/>
      <c r="H14" s="65"/>
      <c r="I14" s="65"/>
      <c r="J14" s="65"/>
      <c r="K14" s="65"/>
      <c r="L14" s="66"/>
    </row>
    <row r="15" spans="2:12">
      <c r="B15" s="64"/>
      <c r="C15" s="65"/>
      <c r="D15" s="65"/>
      <c r="E15" s="65"/>
      <c r="F15" s="65"/>
      <c r="G15" s="65"/>
      <c r="H15" s="65"/>
      <c r="I15" s="65"/>
      <c r="J15" s="65"/>
      <c r="K15" s="65"/>
      <c r="L15" s="66"/>
    </row>
    <row r="16" spans="2:12">
      <c r="B16" s="64"/>
      <c r="C16" s="65"/>
      <c r="D16" s="65"/>
      <c r="E16" s="65"/>
      <c r="F16" s="65"/>
      <c r="G16" s="65"/>
      <c r="H16" s="65"/>
      <c r="I16" s="65"/>
      <c r="J16" s="65"/>
      <c r="K16" s="65"/>
      <c r="L16" s="66"/>
    </row>
    <row r="17" spans="2:12">
      <c r="B17" s="64"/>
      <c r="C17" s="65"/>
      <c r="D17" s="65"/>
      <c r="E17" s="65"/>
      <c r="F17" s="65"/>
      <c r="G17" s="65"/>
      <c r="H17" s="65"/>
      <c r="I17" s="65"/>
      <c r="J17" s="65"/>
      <c r="K17" s="65"/>
      <c r="L17" s="66"/>
    </row>
    <row r="18" spans="2:12">
      <c r="B18" s="64"/>
      <c r="C18" s="65"/>
      <c r="D18" s="65"/>
      <c r="E18" s="65"/>
      <c r="F18" s="65"/>
      <c r="G18" s="65"/>
      <c r="H18" s="65"/>
      <c r="I18" s="65"/>
      <c r="J18" s="65"/>
      <c r="K18" s="65"/>
      <c r="L18" s="66"/>
    </row>
    <row r="19" spans="2:12">
      <c r="B19" s="64"/>
      <c r="C19" s="65"/>
      <c r="D19" s="65"/>
      <c r="E19" s="65"/>
      <c r="F19" s="65"/>
      <c r="G19" s="65"/>
      <c r="H19" s="65"/>
      <c r="I19" s="65"/>
      <c r="J19" s="65"/>
      <c r="K19" s="65"/>
      <c r="L19" s="66"/>
    </row>
    <row r="20" spans="2:12">
      <c r="B20" s="64"/>
      <c r="C20" s="65"/>
      <c r="D20" s="65"/>
      <c r="E20" s="65"/>
      <c r="F20" s="65"/>
      <c r="G20" s="65"/>
      <c r="H20" s="65"/>
      <c r="I20" s="65"/>
      <c r="J20" s="65"/>
      <c r="K20" s="65"/>
      <c r="L20" s="66"/>
    </row>
    <row r="21" spans="2:12">
      <c r="B21" s="64"/>
      <c r="C21" s="65"/>
      <c r="D21" s="65"/>
      <c r="E21" s="65"/>
      <c r="F21" s="65"/>
      <c r="G21" s="65"/>
      <c r="H21" s="65"/>
      <c r="I21" s="65"/>
      <c r="J21" s="65"/>
      <c r="K21" s="65"/>
      <c r="L21" s="66"/>
    </row>
    <row r="22" spans="2:12">
      <c r="B22" s="64"/>
      <c r="C22" s="65"/>
      <c r="D22" s="65"/>
      <c r="E22" s="65"/>
      <c r="F22" s="65"/>
      <c r="G22" s="65"/>
      <c r="H22" s="65"/>
      <c r="I22" s="65"/>
      <c r="J22" s="65"/>
      <c r="K22" s="65"/>
      <c r="L22" s="66"/>
    </row>
    <row r="23" spans="2:12">
      <c r="B23" s="64"/>
      <c r="C23" s="65"/>
      <c r="D23" s="65"/>
      <c r="E23" s="65"/>
      <c r="F23" s="65"/>
      <c r="G23" s="65"/>
      <c r="H23" s="65"/>
      <c r="I23" s="65"/>
      <c r="J23" s="65"/>
      <c r="K23" s="65"/>
      <c r="L23" s="66"/>
    </row>
    <row r="24" spans="2:12">
      <c r="B24" s="64"/>
      <c r="C24" s="65"/>
      <c r="D24" s="65"/>
      <c r="E24" s="65"/>
      <c r="F24" s="65"/>
      <c r="G24" s="65"/>
      <c r="H24" s="65"/>
      <c r="I24" s="65"/>
      <c r="J24" s="65"/>
      <c r="K24" s="65"/>
      <c r="L24" s="66"/>
    </row>
    <row r="25" spans="2:12">
      <c r="B25" s="64"/>
      <c r="C25" s="65"/>
      <c r="D25" s="65"/>
      <c r="E25" s="65"/>
      <c r="F25" s="65"/>
      <c r="G25" s="65"/>
      <c r="H25" s="65"/>
      <c r="I25" s="65"/>
      <c r="J25" s="65"/>
      <c r="K25" s="65"/>
      <c r="L25" s="66"/>
    </row>
    <row r="26" spans="2:12">
      <c r="B26" s="64"/>
      <c r="C26" s="65"/>
      <c r="D26" s="65"/>
      <c r="E26" s="65"/>
      <c r="F26" s="65"/>
      <c r="G26" s="65"/>
      <c r="H26" s="65"/>
      <c r="I26" s="65"/>
      <c r="J26" s="65"/>
      <c r="K26" s="65"/>
      <c r="L26" s="66"/>
    </row>
    <row r="27" spans="2:12">
      <c r="B27" s="64"/>
      <c r="C27" s="65"/>
      <c r="D27" s="65"/>
      <c r="E27" s="65"/>
      <c r="F27" s="65"/>
      <c r="G27" s="65"/>
      <c r="H27" s="65"/>
      <c r="I27" s="65"/>
      <c r="J27" s="65"/>
      <c r="K27" s="65"/>
      <c r="L27" s="66"/>
    </row>
    <row r="28" spans="2:12">
      <c r="B28" s="64"/>
      <c r="C28" s="65"/>
      <c r="D28" s="65"/>
      <c r="E28" s="65"/>
      <c r="F28" s="65"/>
      <c r="G28" s="65"/>
      <c r="H28" s="65"/>
      <c r="I28" s="65"/>
      <c r="J28" s="65"/>
      <c r="K28" s="65"/>
      <c r="L28" s="66"/>
    </row>
    <row r="29" spans="2:12">
      <c r="B29" s="64"/>
      <c r="C29" s="65"/>
      <c r="D29" s="65"/>
      <c r="E29" s="65"/>
      <c r="F29" s="65"/>
      <c r="G29" s="65"/>
      <c r="H29" s="65"/>
      <c r="I29" s="65"/>
      <c r="J29" s="65"/>
      <c r="K29" s="65"/>
      <c r="L29" s="66"/>
    </row>
    <row r="30" spans="2:12" ht="15" customHeight="1" thickBot="1">
      <c r="B30" s="67"/>
      <c r="C30" s="68"/>
      <c r="D30" s="68"/>
      <c r="E30" s="68"/>
      <c r="F30" s="68"/>
      <c r="G30" s="68"/>
      <c r="H30" s="68"/>
      <c r="I30" s="68"/>
      <c r="J30" s="68"/>
      <c r="K30" s="68"/>
      <c r="L30" s="69"/>
    </row>
    <row r="34" spans="2:12" ht="15.75" thickBot="1">
      <c r="B34" s="666" t="s">
        <v>159</v>
      </c>
      <c r="C34" s="666"/>
      <c r="D34" s="666"/>
      <c r="E34" s="666"/>
      <c r="F34" s="666"/>
      <c r="G34" s="666"/>
      <c r="H34" s="666"/>
      <c r="I34" s="666"/>
      <c r="J34" s="666"/>
      <c r="K34" s="666"/>
      <c r="L34" s="666"/>
    </row>
    <row r="35" spans="2:12" ht="7.5" customHeight="1">
      <c r="B35" s="61"/>
      <c r="C35" s="62"/>
      <c r="D35" s="62"/>
      <c r="E35" s="62"/>
      <c r="F35" s="62"/>
      <c r="G35" s="62"/>
      <c r="H35" s="62"/>
      <c r="I35" s="62"/>
      <c r="J35" s="62"/>
      <c r="K35" s="62"/>
      <c r="L35" s="63"/>
    </row>
    <row r="36" spans="2:12">
      <c r="B36" s="64"/>
      <c r="C36" s="65"/>
      <c r="D36" s="65"/>
      <c r="E36" s="65"/>
      <c r="F36" s="65"/>
      <c r="G36" s="65"/>
      <c r="H36" s="65"/>
      <c r="I36" s="65"/>
      <c r="J36" s="65"/>
      <c r="K36" s="65"/>
      <c r="L36" s="66"/>
    </row>
    <row r="37" spans="2:12">
      <c r="B37" s="64"/>
      <c r="C37" s="65"/>
      <c r="D37" s="65"/>
      <c r="E37" s="65"/>
      <c r="F37" s="65"/>
      <c r="G37" s="65"/>
      <c r="H37" s="65"/>
      <c r="I37" s="65"/>
      <c r="J37" s="65"/>
      <c r="K37" s="65"/>
      <c r="L37" s="66"/>
    </row>
    <row r="38" spans="2:12">
      <c r="B38" s="64"/>
      <c r="C38" s="65"/>
      <c r="D38" s="65"/>
      <c r="E38" s="65"/>
      <c r="F38" s="65"/>
      <c r="G38" s="65"/>
      <c r="H38" s="65"/>
      <c r="I38" s="65"/>
      <c r="J38" s="65"/>
      <c r="K38" s="65"/>
      <c r="L38" s="66"/>
    </row>
    <row r="39" spans="2:12">
      <c r="B39" s="64"/>
      <c r="C39" s="65"/>
      <c r="D39" s="65"/>
      <c r="E39" s="65"/>
      <c r="F39" s="65"/>
      <c r="G39" s="65"/>
      <c r="H39" s="65"/>
      <c r="I39" s="65"/>
      <c r="J39" s="65"/>
      <c r="K39" s="65"/>
      <c r="L39" s="66"/>
    </row>
    <row r="40" spans="2:12">
      <c r="B40" s="64"/>
      <c r="C40" s="65"/>
      <c r="D40" s="65"/>
      <c r="E40" s="65"/>
      <c r="F40" s="65"/>
      <c r="G40" s="65"/>
      <c r="H40" s="65"/>
      <c r="I40" s="65"/>
      <c r="J40" s="65"/>
      <c r="K40" s="65"/>
      <c r="L40" s="66"/>
    </row>
    <row r="41" spans="2:12">
      <c r="B41" s="64"/>
      <c r="C41" s="65"/>
      <c r="D41" s="65"/>
      <c r="E41" s="65"/>
      <c r="F41" s="65"/>
      <c r="G41" s="65"/>
      <c r="H41" s="65"/>
      <c r="I41" s="65"/>
      <c r="J41" s="65"/>
      <c r="K41" s="65"/>
      <c r="L41" s="66"/>
    </row>
    <row r="42" spans="2:12">
      <c r="B42" s="64"/>
      <c r="C42" s="65"/>
      <c r="D42" s="65"/>
      <c r="E42" s="65"/>
      <c r="F42" s="65"/>
      <c r="G42" s="65"/>
      <c r="H42" s="65"/>
      <c r="I42" s="65"/>
      <c r="J42" s="65"/>
      <c r="K42" s="65"/>
      <c r="L42" s="66"/>
    </row>
    <row r="43" spans="2:12">
      <c r="B43" s="64"/>
      <c r="C43" s="65"/>
      <c r="D43" s="65"/>
      <c r="E43" s="65"/>
      <c r="F43" s="65"/>
      <c r="G43" s="65"/>
      <c r="H43" s="65"/>
      <c r="I43" s="65"/>
      <c r="J43" s="65"/>
      <c r="K43" s="65"/>
      <c r="L43" s="66"/>
    </row>
    <row r="44" spans="2:12">
      <c r="B44" s="64"/>
      <c r="C44" s="65"/>
      <c r="D44" s="65"/>
      <c r="E44" s="65"/>
      <c r="F44" s="65"/>
      <c r="G44" s="65"/>
      <c r="H44" s="65"/>
      <c r="I44" s="65"/>
      <c r="J44" s="65"/>
      <c r="K44" s="65"/>
      <c r="L44" s="66"/>
    </row>
    <row r="45" spans="2:12">
      <c r="B45" s="64"/>
      <c r="C45" s="65"/>
      <c r="D45" s="65"/>
      <c r="E45" s="65"/>
      <c r="F45" s="65"/>
      <c r="G45" s="65"/>
      <c r="H45" s="65"/>
      <c r="I45" s="65"/>
      <c r="J45" s="65"/>
      <c r="K45" s="65"/>
      <c r="L45" s="66"/>
    </row>
    <row r="46" spans="2:12">
      <c r="B46" s="64"/>
      <c r="C46" s="65"/>
      <c r="D46" s="65"/>
      <c r="E46" s="65"/>
      <c r="F46" s="65"/>
      <c r="G46" s="65"/>
      <c r="H46" s="65"/>
      <c r="I46" s="65"/>
      <c r="J46" s="65"/>
      <c r="K46" s="65"/>
      <c r="L46" s="66"/>
    </row>
    <row r="47" spans="2:12">
      <c r="B47" s="64"/>
      <c r="C47" s="65"/>
      <c r="D47" s="65"/>
      <c r="E47" s="65"/>
      <c r="F47" s="65"/>
      <c r="G47" s="65"/>
      <c r="H47" s="65"/>
      <c r="I47" s="65"/>
      <c r="J47" s="65"/>
      <c r="K47" s="65"/>
      <c r="L47" s="66"/>
    </row>
    <row r="48" spans="2:12">
      <c r="B48" s="64"/>
      <c r="C48" s="65"/>
      <c r="D48" s="65"/>
      <c r="E48" s="65"/>
      <c r="F48" s="65"/>
      <c r="G48" s="65"/>
      <c r="H48" s="65"/>
      <c r="I48" s="65"/>
      <c r="J48" s="65"/>
      <c r="K48" s="65"/>
      <c r="L48" s="66"/>
    </row>
    <row r="49" spans="2:12">
      <c r="B49" s="64"/>
      <c r="C49" s="65"/>
      <c r="D49" s="65"/>
      <c r="E49" s="65"/>
      <c r="F49" s="65"/>
      <c r="G49" s="65"/>
      <c r="H49" s="65"/>
      <c r="I49" s="65"/>
      <c r="J49" s="65"/>
      <c r="K49" s="65"/>
      <c r="L49" s="66"/>
    </row>
    <row r="50" spans="2:12">
      <c r="B50" s="64"/>
      <c r="C50" s="65"/>
      <c r="D50" s="65"/>
      <c r="E50" s="65"/>
      <c r="F50" s="65"/>
      <c r="G50" s="65"/>
      <c r="H50" s="65"/>
      <c r="I50" s="65"/>
      <c r="J50" s="65"/>
      <c r="K50" s="65"/>
      <c r="L50" s="66"/>
    </row>
    <row r="51" spans="2:12">
      <c r="B51" s="64"/>
      <c r="C51" s="65"/>
      <c r="D51" s="65"/>
      <c r="E51" s="65"/>
      <c r="F51" s="65"/>
      <c r="G51" s="65"/>
      <c r="H51" s="65"/>
      <c r="I51" s="65"/>
      <c r="J51" s="65"/>
      <c r="K51" s="65"/>
      <c r="L51" s="66"/>
    </row>
    <row r="52" spans="2:12">
      <c r="B52" s="64"/>
      <c r="C52" s="65"/>
      <c r="D52" s="65"/>
      <c r="E52" s="65"/>
      <c r="F52" s="65"/>
      <c r="G52" s="65"/>
      <c r="H52" s="65"/>
      <c r="I52" s="65"/>
      <c r="J52" s="65"/>
      <c r="K52" s="65"/>
      <c r="L52" s="66"/>
    </row>
    <row r="53" spans="2:12">
      <c r="B53" s="64"/>
      <c r="C53" s="65"/>
      <c r="D53" s="65"/>
      <c r="E53" s="65"/>
      <c r="F53" s="65"/>
      <c r="G53" s="65"/>
      <c r="H53" s="65"/>
      <c r="I53" s="65"/>
      <c r="J53" s="65"/>
      <c r="K53" s="65"/>
      <c r="L53" s="66"/>
    </row>
    <row r="54" spans="2:12">
      <c r="B54" s="64"/>
      <c r="C54" s="65"/>
      <c r="D54" s="65"/>
      <c r="E54" s="65"/>
      <c r="F54" s="65"/>
      <c r="G54" s="65"/>
      <c r="H54" s="65"/>
      <c r="I54" s="65"/>
      <c r="J54" s="65"/>
      <c r="K54" s="65"/>
      <c r="L54" s="66"/>
    </row>
    <row r="55" spans="2:12">
      <c r="B55" s="64"/>
      <c r="C55" s="65"/>
      <c r="D55" s="65"/>
      <c r="E55" s="65"/>
      <c r="F55" s="65"/>
      <c r="G55" s="65"/>
      <c r="H55" s="65"/>
      <c r="I55" s="65"/>
      <c r="J55" s="65"/>
      <c r="K55" s="65"/>
      <c r="L55" s="66"/>
    </row>
    <row r="56" spans="2:12">
      <c r="B56" s="64"/>
      <c r="C56" s="65"/>
      <c r="D56" s="65"/>
      <c r="E56" s="65"/>
      <c r="F56" s="65"/>
      <c r="G56" s="65"/>
      <c r="H56" s="65"/>
      <c r="I56" s="65"/>
      <c r="J56" s="65"/>
      <c r="K56" s="65"/>
      <c r="L56" s="66"/>
    </row>
    <row r="57" spans="2:12">
      <c r="B57" s="64"/>
      <c r="C57" s="65"/>
      <c r="D57" s="65"/>
      <c r="E57" s="65"/>
      <c r="F57" s="65"/>
      <c r="G57" s="65"/>
      <c r="H57" s="65"/>
      <c r="I57" s="65"/>
      <c r="J57" s="65"/>
      <c r="K57" s="65"/>
      <c r="L57" s="66"/>
    </row>
    <row r="58" spans="2:12">
      <c r="B58" s="64"/>
      <c r="C58" s="65"/>
      <c r="D58" s="65"/>
      <c r="E58" s="65"/>
      <c r="F58" s="65"/>
      <c r="G58" s="65"/>
      <c r="H58" s="65"/>
      <c r="I58" s="65"/>
      <c r="J58" s="65"/>
      <c r="K58" s="65"/>
      <c r="L58" s="66"/>
    </row>
    <row r="59" spans="2:12">
      <c r="B59" s="64"/>
      <c r="C59" s="65"/>
      <c r="D59" s="65"/>
      <c r="E59" s="65"/>
      <c r="F59" s="65"/>
      <c r="G59" s="65"/>
      <c r="H59" s="65"/>
      <c r="I59" s="65"/>
      <c r="J59" s="65"/>
      <c r="K59" s="65"/>
      <c r="L59" s="66"/>
    </row>
    <row r="60" spans="2:12">
      <c r="B60" s="64"/>
      <c r="C60" s="65"/>
      <c r="D60" s="65"/>
      <c r="E60" s="65"/>
      <c r="F60" s="65"/>
      <c r="G60" s="65"/>
      <c r="H60" s="65"/>
      <c r="I60" s="65"/>
      <c r="J60" s="65"/>
      <c r="K60" s="65"/>
      <c r="L60" s="66"/>
    </row>
    <row r="61" spans="2:12">
      <c r="B61" s="64"/>
      <c r="C61" s="65"/>
      <c r="D61" s="65"/>
      <c r="E61" s="65"/>
      <c r="F61" s="65"/>
      <c r="G61" s="65"/>
      <c r="H61" s="65"/>
      <c r="I61" s="65"/>
      <c r="J61" s="65"/>
      <c r="K61" s="65"/>
      <c r="L61" s="66"/>
    </row>
    <row r="62" spans="2:12">
      <c r="B62" s="64"/>
      <c r="C62" s="65"/>
      <c r="D62" s="65"/>
      <c r="E62" s="65"/>
      <c r="F62" s="65"/>
      <c r="G62" s="65"/>
      <c r="H62" s="65"/>
      <c r="I62" s="65"/>
      <c r="J62" s="65"/>
      <c r="K62" s="65"/>
      <c r="L62" s="66"/>
    </row>
    <row r="63" spans="2:12" ht="15.75" thickBot="1">
      <c r="B63" s="67"/>
      <c r="C63" s="68"/>
      <c r="D63" s="68"/>
      <c r="E63" s="68"/>
      <c r="F63" s="68"/>
      <c r="G63" s="68"/>
      <c r="H63" s="68"/>
      <c r="I63" s="68"/>
      <c r="J63" s="68"/>
      <c r="K63" s="68"/>
      <c r="L63" s="69"/>
    </row>
    <row r="67" spans="2:13" ht="15.75" thickBot="1">
      <c r="B67" s="667" t="s">
        <v>160</v>
      </c>
      <c r="C67" s="667"/>
      <c r="D67" s="667"/>
      <c r="E67" s="667"/>
      <c r="F67" s="667"/>
      <c r="G67" s="667"/>
      <c r="H67" s="667"/>
      <c r="I67" s="667"/>
      <c r="J67" s="667"/>
      <c r="K67" s="667"/>
      <c r="L67" s="667"/>
    </row>
    <row r="68" spans="2:13">
      <c r="B68" s="61"/>
      <c r="C68" s="62"/>
      <c r="D68" s="62"/>
      <c r="E68" s="62"/>
      <c r="F68" s="62"/>
      <c r="G68" s="62"/>
      <c r="H68" s="62"/>
      <c r="I68" s="62"/>
      <c r="J68" s="62"/>
      <c r="K68" s="62"/>
      <c r="L68" s="62"/>
      <c r="M68" s="63"/>
    </row>
    <row r="69" spans="2:13">
      <c r="B69" s="64"/>
      <c r="C69" s="65"/>
      <c r="D69" s="65"/>
      <c r="E69" s="65"/>
      <c r="F69" s="65"/>
      <c r="G69" s="65"/>
      <c r="H69" s="65"/>
      <c r="I69" s="65"/>
      <c r="J69" s="65"/>
      <c r="K69" s="65"/>
      <c r="L69" s="65"/>
      <c r="M69" s="66"/>
    </row>
    <row r="70" spans="2:13">
      <c r="B70" s="64"/>
      <c r="C70" s="65"/>
      <c r="D70" s="65"/>
      <c r="E70" s="65"/>
      <c r="F70" s="65"/>
      <c r="G70" s="65"/>
      <c r="H70" s="65"/>
      <c r="I70" s="65"/>
      <c r="J70" s="65"/>
      <c r="K70" s="65"/>
      <c r="L70" s="65"/>
      <c r="M70" s="66"/>
    </row>
    <row r="71" spans="2:13">
      <c r="B71" s="64"/>
      <c r="C71" s="65"/>
      <c r="D71" s="65"/>
      <c r="E71" s="65"/>
      <c r="F71" s="65"/>
      <c r="G71" s="65"/>
      <c r="H71" s="65"/>
      <c r="I71" s="65"/>
      <c r="J71" s="65"/>
      <c r="K71" s="65"/>
      <c r="L71" s="65"/>
      <c r="M71" s="66"/>
    </row>
    <row r="72" spans="2:13">
      <c r="B72" s="64"/>
      <c r="C72" s="65"/>
      <c r="D72" s="65"/>
      <c r="E72" s="65"/>
      <c r="F72" s="65"/>
      <c r="G72" s="65"/>
      <c r="H72" s="65"/>
      <c r="I72" s="65"/>
      <c r="J72" s="65"/>
      <c r="K72" s="65"/>
      <c r="L72" s="65"/>
      <c r="M72" s="66"/>
    </row>
    <row r="73" spans="2:13">
      <c r="B73" s="64"/>
      <c r="C73" s="65"/>
      <c r="D73" s="65"/>
      <c r="E73" s="65"/>
      <c r="F73" s="65"/>
      <c r="G73" s="65"/>
      <c r="H73" s="65"/>
      <c r="I73" s="65"/>
      <c r="J73" s="65"/>
      <c r="K73" s="65"/>
      <c r="L73" s="65"/>
      <c r="M73" s="66"/>
    </row>
    <row r="74" spans="2:13">
      <c r="B74" s="64"/>
      <c r="C74" s="65"/>
      <c r="D74" s="65"/>
      <c r="E74" s="65"/>
      <c r="F74" s="65"/>
      <c r="G74" s="65"/>
      <c r="H74" s="65"/>
      <c r="I74" s="65"/>
      <c r="J74" s="65"/>
      <c r="K74" s="65"/>
      <c r="L74" s="65"/>
      <c r="M74" s="66"/>
    </row>
    <row r="75" spans="2:13">
      <c r="B75" s="64"/>
      <c r="C75" s="65"/>
      <c r="D75" s="65"/>
      <c r="E75" s="65"/>
      <c r="F75" s="65"/>
      <c r="G75" s="65"/>
      <c r="H75" s="65"/>
      <c r="I75" s="65"/>
      <c r="J75" s="65"/>
      <c r="K75" s="65"/>
      <c r="L75" s="65"/>
      <c r="M75" s="66"/>
    </row>
    <row r="76" spans="2:13">
      <c r="B76" s="64"/>
      <c r="C76" s="65"/>
      <c r="D76" s="65"/>
      <c r="E76" s="65"/>
      <c r="F76" s="65"/>
      <c r="G76" s="65"/>
      <c r="H76" s="65"/>
      <c r="I76" s="65"/>
      <c r="J76" s="65"/>
      <c r="K76" s="65"/>
      <c r="L76" s="65"/>
      <c r="M76" s="66"/>
    </row>
    <row r="77" spans="2:13">
      <c r="B77" s="64"/>
      <c r="C77" s="65"/>
      <c r="D77" s="65"/>
      <c r="E77" s="65"/>
      <c r="F77" s="65"/>
      <c r="G77" s="65"/>
      <c r="H77" s="65"/>
      <c r="I77" s="65"/>
      <c r="J77" s="65"/>
      <c r="K77" s="65"/>
      <c r="L77" s="65"/>
      <c r="M77" s="66"/>
    </row>
    <row r="78" spans="2:13">
      <c r="B78" s="64"/>
      <c r="C78" s="65"/>
      <c r="D78" s="65"/>
      <c r="E78" s="65"/>
      <c r="F78" s="65"/>
      <c r="G78" s="65"/>
      <c r="H78" s="65"/>
      <c r="I78" s="65"/>
      <c r="J78" s="65"/>
      <c r="K78" s="65"/>
      <c r="L78" s="65"/>
      <c r="M78" s="66"/>
    </row>
    <row r="79" spans="2:13">
      <c r="B79" s="64"/>
      <c r="C79" s="65"/>
      <c r="D79" s="65"/>
      <c r="E79" s="65"/>
      <c r="F79" s="65"/>
      <c r="G79" s="65"/>
      <c r="H79" s="65"/>
      <c r="I79" s="65"/>
      <c r="J79" s="65"/>
      <c r="K79" s="65"/>
      <c r="L79" s="65"/>
      <c r="M79" s="66"/>
    </row>
    <row r="80" spans="2:13">
      <c r="B80" s="64"/>
      <c r="C80" s="65"/>
      <c r="D80" s="65"/>
      <c r="E80" s="65"/>
      <c r="F80" s="65"/>
      <c r="G80" s="65"/>
      <c r="H80" s="65"/>
      <c r="I80" s="65"/>
      <c r="J80" s="65"/>
      <c r="K80" s="65"/>
      <c r="L80" s="65"/>
      <c r="M80" s="66"/>
    </row>
    <row r="81" spans="2:13">
      <c r="B81" s="64"/>
      <c r="C81" s="65"/>
      <c r="D81" s="65"/>
      <c r="E81" s="65"/>
      <c r="F81" s="65"/>
      <c r="G81" s="65"/>
      <c r="H81" s="65"/>
      <c r="I81" s="65"/>
      <c r="J81" s="65"/>
      <c r="K81" s="65"/>
      <c r="L81" s="65"/>
      <c r="M81" s="66"/>
    </row>
    <row r="82" spans="2:13">
      <c r="B82" s="64"/>
      <c r="C82" s="65"/>
      <c r="D82" s="65"/>
      <c r="E82" s="65"/>
      <c r="F82" s="65"/>
      <c r="G82" s="65"/>
      <c r="H82" s="65"/>
      <c r="I82" s="65"/>
      <c r="J82" s="65"/>
      <c r="K82" s="65"/>
      <c r="L82" s="65"/>
      <c r="M82" s="66"/>
    </row>
    <row r="83" spans="2:13">
      <c r="B83" s="64"/>
      <c r="C83" s="65"/>
      <c r="D83" s="65"/>
      <c r="E83" s="65"/>
      <c r="F83" s="65"/>
      <c r="G83" s="65"/>
      <c r="H83" s="65"/>
      <c r="I83" s="65"/>
      <c r="J83" s="65"/>
      <c r="K83" s="65"/>
      <c r="L83" s="65"/>
      <c r="M83" s="66"/>
    </row>
    <row r="84" spans="2:13">
      <c r="B84" s="64"/>
      <c r="C84" s="65"/>
      <c r="D84" s="65"/>
      <c r="E84" s="65"/>
      <c r="F84" s="65"/>
      <c r="G84" s="65"/>
      <c r="H84" s="65"/>
      <c r="I84" s="65"/>
      <c r="J84" s="65"/>
      <c r="K84" s="65"/>
      <c r="L84" s="65"/>
      <c r="M84" s="66"/>
    </row>
    <row r="85" spans="2:13">
      <c r="B85" s="64"/>
      <c r="C85" s="65"/>
      <c r="D85" s="65"/>
      <c r="E85" s="65"/>
      <c r="F85" s="65"/>
      <c r="G85" s="65"/>
      <c r="H85" s="65"/>
      <c r="I85" s="65"/>
      <c r="J85" s="65"/>
      <c r="K85" s="65"/>
      <c r="L85" s="65"/>
      <c r="M85" s="66"/>
    </row>
    <row r="86" spans="2:13">
      <c r="B86" s="64"/>
      <c r="C86" s="65"/>
      <c r="D86" s="65"/>
      <c r="E86" s="70" t="s">
        <v>161</v>
      </c>
      <c r="F86" s="65"/>
      <c r="G86" s="65"/>
      <c r="H86" s="65"/>
      <c r="I86" s="65"/>
      <c r="J86" s="65"/>
      <c r="K86" s="65"/>
      <c r="L86" s="65"/>
      <c r="M86" s="66"/>
    </row>
    <row r="87" spans="2:13" ht="15.75" thickBot="1">
      <c r="B87" s="67"/>
      <c r="C87" s="68"/>
      <c r="D87" s="68"/>
      <c r="E87" s="71"/>
      <c r="F87" s="68"/>
      <c r="G87" s="68"/>
      <c r="H87" s="68"/>
      <c r="I87" s="68"/>
      <c r="J87" s="68"/>
      <c r="K87" s="68"/>
      <c r="L87" s="68"/>
      <c r="M87" s="69"/>
    </row>
  </sheetData>
  <mergeCells count="3">
    <mergeCell ref="B1:L1"/>
    <mergeCell ref="B34:L34"/>
    <mergeCell ref="B67:L6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CM288"/>
  <sheetViews>
    <sheetView topLeftCell="V57" zoomScale="90" zoomScaleNormal="90" workbookViewId="0">
      <selection activeCell="Y76" sqref="Y76"/>
    </sheetView>
  </sheetViews>
  <sheetFormatPr baseColWidth="10" defaultRowHeight="15"/>
  <cols>
    <col min="1" max="1" width="11.42578125" style="60"/>
    <col min="2" max="2" width="8.7109375" style="60" customWidth="1"/>
    <col min="3" max="4" width="12.5703125" style="60" customWidth="1"/>
    <col min="5" max="6" width="15.5703125" style="60" customWidth="1"/>
    <col min="7" max="9" width="15.85546875" style="60" customWidth="1"/>
    <col min="10" max="10" width="16.42578125" style="60" customWidth="1"/>
    <col min="11" max="11" width="2" style="60" customWidth="1"/>
    <col min="12" max="14" width="15.85546875" style="60" customWidth="1"/>
    <col min="15" max="15" width="15.140625" style="60" customWidth="1"/>
    <col min="16" max="19" width="11.85546875" style="60" customWidth="1"/>
    <col min="20" max="21" width="23.85546875" style="60" customWidth="1"/>
    <col min="22" max="23" width="11.42578125" style="60"/>
    <col min="24" max="24" width="16.5703125" style="60" customWidth="1"/>
    <col min="25" max="25" width="23.85546875" style="60" customWidth="1"/>
    <col min="26" max="26" width="13.140625" style="60" customWidth="1"/>
    <col min="27" max="28" width="11.42578125" style="60"/>
    <col min="29" max="29" width="16.5703125" style="60" customWidth="1"/>
    <col min="30" max="30" width="23.85546875" style="60" customWidth="1"/>
    <col min="31" max="16384" width="11.42578125" style="60"/>
  </cols>
  <sheetData>
    <row r="1" spans="1:91">
      <c r="A1" s="262"/>
      <c r="B1" s="262"/>
      <c r="C1" s="262"/>
      <c r="D1" s="262"/>
      <c r="E1" s="262"/>
      <c r="F1" s="262"/>
      <c r="G1" s="262"/>
      <c r="H1" s="262"/>
      <c r="I1" s="262"/>
      <c r="J1" s="262"/>
      <c r="K1" s="262"/>
      <c r="L1" s="262"/>
      <c r="M1" s="262"/>
      <c r="N1" s="338"/>
      <c r="O1" s="338"/>
      <c r="P1" s="338"/>
      <c r="Q1" s="338"/>
      <c r="R1" s="338"/>
      <c r="S1" s="338"/>
      <c r="T1" s="338"/>
      <c r="U1" s="338"/>
      <c r="V1" s="338"/>
      <c r="W1" s="338"/>
      <c r="X1" s="338"/>
      <c r="Y1" s="338"/>
      <c r="Z1" s="338"/>
      <c r="AA1" s="338"/>
      <c r="AB1" s="338"/>
      <c r="AC1" s="338"/>
      <c r="AD1" s="338"/>
      <c r="AE1" s="338"/>
      <c r="AF1" s="338"/>
      <c r="AG1" s="338"/>
      <c r="AH1" s="338"/>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row>
    <row r="2" spans="1:91" ht="12.75" customHeight="1">
      <c r="A2" s="262"/>
      <c r="B2" s="340" t="s">
        <v>481</v>
      </c>
      <c r="C2" s="262"/>
      <c r="D2" s="262"/>
      <c r="E2" s="262"/>
      <c r="F2" s="262"/>
      <c r="G2" s="262"/>
      <c r="H2" s="262"/>
      <c r="I2" s="262"/>
      <c r="J2" s="262"/>
      <c r="K2" s="262"/>
      <c r="L2" s="262"/>
      <c r="M2" s="262"/>
      <c r="N2" s="338"/>
      <c r="O2" s="338"/>
      <c r="P2" s="338"/>
      <c r="Q2" s="338"/>
      <c r="R2" s="338"/>
      <c r="S2" s="338"/>
      <c r="T2" s="338"/>
      <c r="U2" s="338"/>
      <c r="V2" s="338"/>
      <c r="W2" s="338"/>
      <c r="X2" s="338"/>
      <c r="Y2" s="338"/>
      <c r="Z2" s="338"/>
      <c r="AA2" s="338"/>
      <c r="AB2" s="338"/>
      <c r="AC2" s="338"/>
      <c r="AD2" s="338"/>
      <c r="AE2" s="338"/>
      <c r="AF2" s="338"/>
      <c r="AG2" s="338"/>
      <c r="AH2" s="338"/>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row>
    <row r="3" spans="1:91" ht="7.5" customHeight="1">
      <c r="A3" s="262"/>
      <c r="B3" s="262"/>
      <c r="C3" s="262"/>
      <c r="D3" s="262"/>
      <c r="E3" s="262"/>
      <c r="F3" s="262"/>
      <c r="G3" s="262"/>
      <c r="H3" s="262"/>
      <c r="I3" s="262"/>
      <c r="J3" s="262"/>
      <c r="K3" s="262"/>
      <c r="L3" s="262"/>
      <c r="M3" s="262"/>
      <c r="N3" s="338"/>
      <c r="O3" s="338"/>
      <c r="P3" s="338"/>
      <c r="Q3" s="338"/>
      <c r="R3" s="338"/>
      <c r="S3" s="338"/>
      <c r="T3" s="338"/>
      <c r="U3" s="338"/>
      <c r="V3" s="338"/>
      <c r="W3" s="338"/>
      <c r="X3" s="338"/>
      <c r="Y3" s="338"/>
      <c r="Z3" s="338"/>
      <c r="AA3" s="338"/>
      <c r="AB3" s="338"/>
      <c r="AC3" s="338"/>
      <c r="AD3" s="338"/>
      <c r="AE3" s="338"/>
      <c r="AF3" s="338"/>
      <c r="AG3" s="338"/>
      <c r="AH3" s="338"/>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row>
    <row r="4" spans="1:91" ht="12.75" customHeight="1">
      <c r="A4" s="262"/>
      <c r="B4" s="697" t="s">
        <v>419</v>
      </c>
      <c r="C4" s="697"/>
      <c r="D4" s="697"/>
      <c r="E4" s="697"/>
      <c r="F4" s="697"/>
      <c r="G4" s="341"/>
      <c r="H4" s="262"/>
      <c r="I4" s="262"/>
      <c r="J4" s="262"/>
      <c r="K4" s="262"/>
      <c r="L4" s="262"/>
      <c r="M4" s="262"/>
      <c r="N4" s="338"/>
      <c r="O4" s="338"/>
      <c r="P4" s="338"/>
      <c r="Q4" s="338"/>
      <c r="R4" s="338"/>
      <c r="S4" s="338"/>
      <c r="T4" s="338"/>
      <c r="U4" s="338"/>
      <c r="V4" s="338"/>
      <c r="W4" s="338"/>
      <c r="X4" s="338"/>
      <c r="Y4" s="338"/>
      <c r="Z4" s="338"/>
      <c r="AA4" s="338"/>
      <c r="AB4" s="338"/>
      <c r="AC4" s="338"/>
      <c r="AD4" s="338"/>
      <c r="AE4" s="338"/>
      <c r="AF4" s="338"/>
      <c r="AG4" s="338"/>
      <c r="AH4" s="338"/>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339"/>
      <c r="BG4" s="339"/>
      <c r="BH4" s="339"/>
      <c r="BI4" s="339"/>
      <c r="BJ4" s="339"/>
      <c r="BK4" s="339"/>
      <c r="BL4" s="339"/>
      <c r="BM4" s="339"/>
      <c r="BN4" s="339"/>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row>
    <row r="5" spans="1:91" ht="12.75" customHeight="1">
      <c r="A5" s="262"/>
      <c r="B5" s="698" t="s">
        <v>420</v>
      </c>
      <c r="C5" s="699"/>
      <c r="D5" s="699"/>
      <c r="E5" s="699"/>
      <c r="F5" s="342">
        <v>1113408</v>
      </c>
      <c r="G5" s="343"/>
      <c r="H5" s="262"/>
      <c r="I5" s="262"/>
      <c r="J5" s="262"/>
      <c r="K5" s="262"/>
      <c r="L5" s="262"/>
      <c r="M5" s="262"/>
      <c r="N5" s="338"/>
      <c r="O5" s="338"/>
      <c r="P5" s="338"/>
      <c r="Q5" s="338"/>
      <c r="R5" s="338"/>
      <c r="S5" s="338"/>
      <c r="T5" s="338"/>
      <c r="U5" s="338"/>
      <c r="V5" s="338"/>
      <c r="W5" s="338"/>
      <c r="X5" s="338"/>
      <c r="Y5" s="338"/>
      <c r="Z5" s="338"/>
      <c r="AA5" s="338"/>
      <c r="AB5" s="338"/>
      <c r="AC5" s="338"/>
      <c r="AD5" s="338"/>
      <c r="AE5" s="338"/>
      <c r="AF5" s="338"/>
      <c r="AG5" s="338"/>
      <c r="AH5" s="338"/>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row>
    <row r="6" spans="1:91" ht="12.75" customHeight="1">
      <c r="A6" s="262"/>
      <c r="B6" s="700" t="s">
        <v>421</v>
      </c>
      <c r="C6" s="701"/>
      <c r="D6" s="701"/>
      <c r="E6" s="701"/>
      <c r="F6" s="344">
        <f>+F5*0.603</f>
        <v>671385.02399999998</v>
      </c>
      <c r="G6" s="343"/>
      <c r="H6" s="262"/>
      <c r="I6" s="262"/>
      <c r="J6" s="262"/>
      <c r="K6" s="262"/>
      <c r="L6" s="262"/>
      <c r="M6" s="262"/>
      <c r="N6" s="338"/>
      <c r="O6" s="338"/>
      <c r="P6" s="338"/>
      <c r="Q6" s="338"/>
      <c r="R6" s="338"/>
      <c r="S6" s="338"/>
      <c r="T6" s="338"/>
      <c r="U6" s="338"/>
      <c r="V6" s="338"/>
      <c r="W6" s="338"/>
      <c r="X6" s="338"/>
      <c r="Y6" s="338"/>
      <c r="Z6" s="338"/>
      <c r="AA6" s="338"/>
      <c r="AB6" s="338"/>
      <c r="AC6" s="338"/>
      <c r="AD6" s="338"/>
      <c r="AE6" s="338"/>
      <c r="AF6" s="338"/>
      <c r="AG6" s="338"/>
      <c r="AH6" s="338"/>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row>
    <row r="7" spans="1:91" ht="12.75" customHeight="1">
      <c r="A7" s="262"/>
      <c r="B7" s="702" t="s">
        <v>422</v>
      </c>
      <c r="C7" s="703"/>
      <c r="D7" s="703"/>
      <c r="E7" s="703"/>
      <c r="F7" s="345">
        <f>+F6*0.122</f>
        <v>81908.972927999988</v>
      </c>
      <c r="G7" s="343"/>
      <c r="H7" s="262"/>
      <c r="I7" s="262"/>
      <c r="J7" s="262"/>
      <c r="K7" s="262"/>
      <c r="L7" s="262"/>
      <c r="M7" s="262"/>
      <c r="N7" s="338"/>
      <c r="O7" s="338"/>
      <c r="P7" s="338"/>
      <c r="Q7" s="338"/>
      <c r="R7" s="338"/>
      <c r="S7" s="338"/>
      <c r="T7" s="338"/>
      <c r="U7" s="338"/>
      <c r="V7" s="338"/>
      <c r="W7" s="338"/>
      <c r="X7" s="338"/>
      <c r="Y7" s="338"/>
      <c r="Z7" s="338"/>
      <c r="AA7" s="338"/>
      <c r="AB7" s="338"/>
      <c r="AC7" s="338"/>
      <c r="AD7" s="338"/>
      <c r="AE7" s="338"/>
      <c r="AF7" s="338"/>
      <c r="AG7" s="338"/>
      <c r="AH7" s="338"/>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row>
    <row r="8" spans="1:91" ht="12.75" customHeight="1">
      <c r="A8" s="262"/>
      <c r="B8" s="391" t="s">
        <v>482</v>
      </c>
      <c r="C8" s="262"/>
      <c r="D8" s="262"/>
      <c r="E8" s="338"/>
      <c r="F8" s="262"/>
      <c r="G8" s="262"/>
      <c r="H8" s="262"/>
      <c r="I8" s="262"/>
      <c r="J8" s="262"/>
      <c r="K8" s="262"/>
      <c r="L8" s="262"/>
      <c r="M8" s="262"/>
      <c r="N8" s="338"/>
      <c r="O8" s="338"/>
      <c r="P8" s="338"/>
      <c r="Q8" s="338"/>
      <c r="R8" s="338"/>
      <c r="S8" s="338"/>
      <c r="T8" s="338"/>
      <c r="U8" s="338"/>
      <c r="V8" s="338"/>
      <c r="W8" s="338"/>
      <c r="X8" s="338"/>
      <c r="Y8" s="338"/>
      <c r="Z8" s="338"/>
      <c r="AA8" s="338"/>
      <c r="AB8" s="338"/>
      <c r="AC8" s="338"/>
      <c r="AD8" s="338"/>
      <c r="AE8" s="338"/>
      <c r="AF8" s="338"/>
      <c r="AG8" s="338"/>
      <c r="AH8" s="338"/>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row>
    <row r="9" spans="1:91" ht="12.75" customHeight="1">
      <c r="A9" s="262"/>
      <c r="B9" s="391" t="s">
        <v>483</v>
      </c>
      <c r="C9" s="262"/>
      <c r="D9" s="262"/>
      <c r="E9" s="262"/>
      <c r="F9" s="262"/>
      <c r="G9" s="262"/>
      <c r="H9" s="262"/>
      <c r="I9" s="262"/>
      <c r="J9" s="262"/>
      <c r="K9" s="262"/>
      <c r="L9" s="262"/>
      <c r="M9" s="262"/>
      <c r="N9" s="338"/>
      <c r="O9" s="338"/>
      <c r="P9" s="338"/>
      <c r="Q9" s="338"/>
      <c r="R9" s="338"/>
      <c r="S9" s="338"/>
      <c r="T9" s="338"/>
      <c r="U9" s="338"/>
      <c r="V9" s="338"/>
      <c r="W9" s="338"/>
      <c r="X9" s="338"/>
      <c r="Y9" s="338"/>
      <c r="Z9" s="338"/>
      <c r="AA9" s="338"/>
      <c r="AB9" s="338"/>
      <c r="AC9" s="338"/>
      <c r="AD9" s="338"/>
      <c r="AE9" s="338"/>
      <c r="AF9" s="338"/>
      <c r="AG9" s="338"/>
      <c r="AH9" s="338"/>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row>
    <row r="10" spans="1:91" ht="15.75" thickBot="1">
      <c r="A10" s="262"/>
      <c r="B10" s="262"/>
      <c r="C10" s="262"/>
      <c r="D10" s="262"/>
      <c r="E10" s="262"/>
      <c r="F10" s="262"/>
      <c r="G10" s="262"/>
      <c r="H10" s="262"/>
      <c r="I10" s="262"/>
      <c r="J10" s="262"/>
      <c r="K10" s="262"/>
      <c r="L10" s="262"/>
      <c r="M10" s="262"/>
      <c r="N10" s="338"/>
      <c r="O10" s="338"/>
      <c r="P10" s="338"/>
      <c r="Q10" s="338"/>
      <c r="R10" s="338"/>
      <c r="S10" s="338"/>
      <c r="T10" s="338"/>
      <c r="U10" s="338"/>
      <c r="V10" s="338"/>
      <c r="W10" s="338"/>
      <c r="X10" s="338"/>
      <c r="Y10" s="338"/>
      <c r="Z10" s="338"/>
      <c r="AA10" s="338"/>
      <c r="AB10" s="338"/>
      <c r="AC10" s="338"/>
      <c r="AD10" s="338"/>
      <c r="AE10" s="338"/>
      <c r="AF10" s="338"/>
      <c r="AG10" s="338"/>
      <c r="AH10" s="338"/>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row>
    <row r="11" spans="1:91" ht="12.75" customHeight="1">
      <c r="A11" s="262"/>
      <c r="B11" s="704" t="s">
        <v>423</v>
      </c>
      <c r="C11" s="706" t="s">
        <v>424</v>
      </c>
      <c r="D11" s="707"/>
      <c r="E11" s="708" t="s">
        <v>57</v>
      </c>
      <c r="F11" s="710" t="s">
        <v>425</v>
      </c>
      <c r="G11" s="262"/>
      <c r="H11" s="262"/>
      <c r="I11" s="262"/>
      <c r="J11" s="262"/>
      <c r="K11" s="262"/>
      <c r="L11" s="262"/>
      <c r="M11" s="262"/>
      <c r="N11" s="338"/>
      <c r="O11" s="338"/>
      <c r="P11" s="338"/>
      <c r="Q11" s="338"/>
      <c r="R11" s="338"/>
      <c r="S11" s="338"/>
      <c r="T11" s="338"/>
      <c r="U11" s="338"/>
      <c r="V11" s="338"/>
      <c r="W11" s="338"/>
      <c r="X11" s="338"/>
      <c r="Y11" s="338"/>
      <c r="Z11" s="338"/>
      <c r="AA11" s="338"/>
      <c r="AB11" s="338"/>
      <c r="AC11" s="338"/>
      <c r="AD11" s="338"/>
      <c r="AE11" s="338"/>
      <c r="AF11" s="338"/>
      <c r="AG11" s="338"/>
      <c r="AH11" s="338"/>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row>
    <row r="12" spans="1:91" ht="12.75" customHeight="1" thickBot="1">
      <c r="A12" s="262"/>
      <c r="B12" s="705"/>
      <c r="C12" s="409" t="s">
        <v>59</v>
      </c>
      <c r="D12" s="410" t="s">
        <v>58</v>
      </c>
      <c r="E12" s="709"/>
      <c r="F12" s="711"/>
      <c r="G12" s="262"/>
      <c r="H12" s="262"/>
      <c r="I12" s="262"/>
      <c r="J12" s="262"/>
      <c r="K12" s="262"/>
      <c r="L12" s="262"/>
      <c r="M12" s="262"/>
      <c r="N12" s="338"/>
      <c r="O12" s="338"/>
      <c r="P12" s="338"/>
      <c r="Q12" s="338"/>
      <c r="R12" s="338"/>
      <c r="S12" s="338"/>
      <c r="T12" s="338"/>
      <c r="U12" s="338"/>
      <c r="V12" s="338"/>
      <c r="W12" s="338"/>
      <c r="X12" s="338"/>
      <c r="Y12" s="338"/>
      <c r="Z12" s="338"/>
      <c r="AA12" s="338"/>
      <c r="AB12" s="338"/>
      <c r="AC12" s="338"/>
      <c r="AD12" s="338"/>
      <c r="AE12" s="338"/>
      <c r="AF12" s="338"/>
      <c r="AG12" s="338"/>
      <c r="AH12" s="338"/>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row>
    <row r="13" spans="1:91" ht="12.75" customHeight="1">
      <c r="A13" s="262"/>
      <c r="B13" s="346" t="s">
        <v>426</v>
      </c>
      <c r="C13" s="347">
        <v>2782</v>
      </c>
      <c r="D13" s="348">
        <v>2608</v>
      </c>
      <c r="E13" s="349">
        <v>5390</v>
      </c>
      <c r="F13" s="350">
        <f>((C13+D13)/$E$31)</f>
        <v>6.5804734522457844E-2</v>
      </c>
      <c r="G13" s="262"/>
      <c r="H13" s="262"/>
      <c r="I13" s="262"/>
      <c r="J13" s="262"/>
      <c r="K13" s="262"/>
      <c r="L13" s="262"/>
      <c r="M13" s="262"/>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row>
    <row r="14" spans="1:91" ht="12.75" customHeight="1">
      <c r="A14" s="262"/>
      <c r="B14" s="346" t="s">
        <v>427</v>
      </c>
      <c r="C14" s="347">
        <v>2570</v>
      </c>
      <c r="D14" s="348">
        <v>2585</v>
      </c>
      <c r="E14" s="349">
        <v>5155</v>
      </c>
      <c r="F14" s="351">
        <f t="shared" ref="F14:F29" si="0">((C14+D14)/$E$31)</f>
        <v>6.2935696931961077E-2</v>
      </c>
      <c r="G14" s="262"/>
      <c r="H14" s="262"/>
      <c r="I14" s="262"/>
      <c r="J14" s="262"/>
      <c r="K14" s="262"/>
      <c r="L14" s="262"/>
      <c r="M14" s="262"/>
      <c r="N14" s="338"/>
      <c r="O14" s="338"/>
      <c r="P14" s="338"/>
      <c r="Q14" s="338"/>
      <c r="R14" s="338"/>
      <c r="S14" s="338"/>
      <c r="T14" s="338"/>
      <c r="U14" s="338"/>
      <c r="V14" s="338"/>
      <c r="W14" s="338"/>
      <c r="X14" s="338"/>
      <c r="Y14" s="338"/>
      <c r="Z14" s="338"/>
      <c r="AA14" s="338"/>
      <c r="AB14" s="338"/>
      <c r="AC14" s="338"/>
      <c r="AD14" s="338"/>
      <c r="AE14" s="338"/>
      <c r="AF14" s="338"/>
      <c r="AG14" s="338"/>
      <c r="AH14" s="338"/>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row>
    <row r="15" spans="1:91" ht="12.75" customHeight="1">
      <c r="A15" s="262"/>
      <c r="B15" s="346" t="s">
        <v>428</v>
      </c>
      <c r="C15" s="347">
        <v>2979</v>
      </c>
      <c r="D15" s="348">
        <v>2930</v>
      </c>
      <c r="E15" s="349">
        <v>5909</v>
      </c>
      <c r="F15" s="351">
        <f t="shared" si="0"/>
        <v>7.2141034562746467E-2</v>
      </c>
      <c r="G15" s="262"/>
      <c r="H15" s="262"/>
      <c r="I15" s="262"/>
      <c r="J15" s="262"/>
      <c r="K15" s="262"/>
      <c r="L15" s="262"/>
      <c r="M15" s="262"/>
      <c r="N15" s="338"/>
      <c r="O15" s="338"/>
      <c r="P15" s="338"/>
      <c r="Q15" s="338"/>
      <c r="R15" s="338"/>
      <c r="S15" s="338"/>
      <c r="T15" s="338"/>
      <c r="U15" s="338"/>
      <c r="V15" s="338"/>
      <c r="W15" s="338"/>
      <c r="X15" s="338"/>
      <c r="Y15" s="338"/>
      <c r="Z15" s="338"/>
      <c r="AA15" s="338"/>
      <c r="AB15" s="338"/>
      <c r="AC15" s="338"/>
      <c r="AD15" s="338"/>
      <c r="AE15" s="338"/>
      <c r="AF15" s="338"/>
      <c r="AG15" s="338"/>
      <c r="AH15" s="338"/>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row>
    <row r="16" spans="1:91" ht="12.75" customHeight="1">
      <c r="A16" s="262"/>
      <c r="B16" s="346" t="s">
        <v>429</v>
      </c>
      <c r="C16" s="347">
        <v>3307</v>
      </c>
      <c r="D16" s="348">
        <v>3540</v>
      </c>
      <c r="E16" s="349">
        <v>6847</v>
      </c>
      <c r="F16" s="351">
        <f t="shared" si="0"/>
        <v>8.3592767583537828E-2</v>
      </c>
      <c r="G16" s="262"/>
      <c r="H16" s="262"/>
      <c r="I16" s="262"/>
      <c r="J16" s="262"/>
      <c r="K16" s="262"/>
      <c r="L16" s="262"/>
      <c r="M16" s="262"/>
      <c r="N16" s="338"/>
      <c r="O16" s="338"/>
      <c r="P16" s="338"/>
      <c r="Q16" s="338"/>
      <c r="R16" s="338"/>
      <c r="S16" s="338"/>
      <c r="T16" s="338"/>
      <c r="U16" s="338"/>
      <c r="V16" s="338"/>
      <c r="W16" s="338"/>
      <c r="X16" s="338"/>
      <c r="Y16" s="338"/>
      <c r="Z16" s="338"/>
      <c r="AA16" s="338"/>
      <c r="AB16" s="338"/>
      <c r="AC16" s="338"/>
      <c r="AD16" s="338"/>
      <c r="AE16" s="338"/>
      <c r="AF16" s="338"/>
      <c r="AG16" s="338"/>
      <c r="AH16" s="338"/>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row>
    <row r="17" spans="1:91" ht="12.75" customHeight="1">
      <c r="A17" s="262"/>
      <c r="B17" s="346" t="s">
        <v>430</v>
      </c>
      <c r="C17" s="347">
        <v>3392</v>
      </c>
      <c r="D17" s="348">
        <v>3724</v>
      </c>
      <c r="E17" s="349">
        <v>7116</v>
      </c>
      <c r="F17" s="351">
        <f t="shared" si="0"/>
        <v>8.6876899974361793E-2</v>
      </c>
      <c r="G17" s="262"/>
      <c r="H17" s="262"/>
      <c r="I17" s="262"/>
      <c r="J17" s="262"/>
      <c r="K17" s="262"/>
      <c r="L17" s="262"/>
      <c r="M17" s="262"/>
      <c r="N17" s="338"/>
      <c r="O17" s="338"/>
      <c r="P17" s="338"/>
      <c r="Q17" s="338"/>
      <c r="R17" s="338"/>
      <c r="S17" s="338"/>
      <c r="T17" s="338"/>
      <c r="U17" s="338"/>
      <c r="V17" s="338"/>
      <c r="W17" s="338"/>
      <c r="X17" s="338"/>
      <c r="Y17" s="338"/>
      <c r="Z17" s="338"/>
      <c r="AA17" s="338"/>
      <c r="AB17" s="338"/>
      <c r="AC17" s="338"/>
      <c r="AD17" s="338"/>
      <c r="AE17" s="338"/>
      <c r="AF17" s="338"/>
      <c r="AG17" s="338"/>
      <c r="AH17" s="338"/>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row>
    <row r="18" spans="1:91" ht="12.75" customHeight="1">
      <c r="A18" s="262"/>
      <c r="B18" s="346" t="s">
        <v>431</v>
      </c>
      <c r="C18" s="347">
        <v>3332</v>
      </c>
      <c r="D18" s="348">
        <v>3678</v>
      </c>
      <c r="E18" s="349">
        <v>7010</v>
      </c>
      <c r="F18" s="351">
        <f t="shared" si="0"/>
        <v>8.558278089098878E-2</v>
      </c>
      <c r="G18" s="262"/>
      <c r="H18" s="262"/>
      <c r="I18" s="262"/>
      <c r="J18" s="262"/>
      <c r="K18" s="262"/>
      <c r="L18" s="262"/>
      <c r="M18" s="262"/>
      <c r="N18" s="338"/>
      <c r="O18" s="338"/>
      <c r="P18" s="338"/>
      <c r="Q18" s="338"/>
      <c r="R18" s="338"/>
      <c r="S18" s="338"/>
      <c r="T18" s="338"/>
      <c r="U18" s="338"/>
      <c r="V18" s="338"/>
      <c r="W18" s="338"/>
      <c r="X18" s="338"/>
      <c r="Y18" s="338"/>
      <c r="Z18" s="338"/>
      <c r="AA18" s="338"/>
      <c r="AB18" s="338"/>
      <c r="AC18" s="338"/>
      <c r="AD18" s="338"/>
      <c r="AE18" s="338"/>
      <c r="AF18" s="338"/>
      <c r="AG18" s="338"/>
      <c r="AH18" s="338"/>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row>
    <row r="19" spans="1:91" ht="12.75" customHeight="1">
      <c r="A19" s="262"/>
      <c r="B19" s="346" t="s">
        <v>432</v>
      </c>
      <c r="C19" s="347">
        <v>3013</v>
      </c>
      <c r="D19" s="348">
        <v>3413</v>
      </c>
      <c r="E19" s="349">
        <v>6426</v>
      </c>
      <c r="F19" s="351">
        <f t="shared" si="0"/>
        <v>7.8452917261839353E-2</v>
      </c>
      <c r="G19" s="262"/>
      <c r="H19" s="262"/>
      <c r="I19" s="262"/>
      <c r="J19" s="262"/>
      <c r="K19" s="262"/>
      <c r="L19" s="262"/>
      <c r="M19" s="262"/>
      <c r="N19" s="338"/>
      <c r="O19" s="338"/>
      <c r="P19" s="338"/>
      <c r="Q19" s="338"/>
      <c r="R19" s="338"/>
      <c r="S19" s="338"/>
      <c r="T19" s="338"/>
      <c r="U19" s="338"/>
      <c r="V19" s="338"/>
      <c r="W19" s="338"/>
      <c r="X19" s="338"/>
      <c r="Y19" s="338"/>
      <c r="Z19" s="338"/>
      <c r="AA19" s="338"/>
      <c r="AB19" s="338"/>
      <c r="AC19" s="338"/>
      <c r="AD19" s="338"/>
      <c r="AE19" s="338"/>
      <c r="AF19" s="338"/>
      <c r="AG19" s="338"/>
      <c r="AH19" s="338"/>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row>
    <row r="20" spans="1:91" ht="12.75" customHeight="1">
      <c r="A20" s="262"/>
      <c r="B20" s="346" t="s">
        <v>433</v>
      </c>
      <c r="C20" s="347">
        <v>2688</v>
      </c>
      <c r="D20" s="348">
        <v>3016</v>
      </c>
      <c r="E20" s="349">
        <v>5704</v>
      </c>
      <c r="F20" s="351">
        <f t="shared" si="0"/>
        <v>6.9638257090185451E-2</v>
      </c>
      <c r="G20" s="262"/>
      <c r="H20" s="262"/>
      <c r="I20" s="262"/>
      <c r="J20" s="262"/>
      <c r="K20" s="262"/>
      <c r="L20" s="262"/>
      <c r="M20" s="262"/>
      <c r="N20" s="338"/>
      <c r="O20" s="338"/>
      <c r="P20" s="338"/>
      <c r="Q20" s="338"/>
      <c r="R20" s="338"/>
      <c r="S20" s="338"/>
      <c r="T20" s="338"/>
      <c r="U20" s="338"/>
      <c r="V20" s="338"/>
      <c r="W20" s="338"/>
      <c r="X20" s="338"/>
      <c r="Y20" s="338"/>
      <c r="Z20" s="338"/>
      <c r="AA20" s="338"/>
      <c r="AB20" s="338"/>
      <c r="AC20" s="338"/>
      <c r="AD20" s="338"/>
      <c r="AE20" s="338"/>
      <c r="AF20" s="338"/>
      <c r="AG20" s="338"/>
      <c r="AH20" s="338"/>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row>
    <row r="21" spans="1:91" ht="12.75" customHeight="1">
      <c r="A21" s="262"/>
      <c r="B21" s="346" t="s">
        <v>434</v>
      </c>
      <c r="C21" s="347">
        <v>2599</v>
      </c>
      <c r="D21" s="348">
        <v>3024</v>
      </c>
      <c r="E21" s="349">
        <v>5623</v>
      </c>
      <c r="F21" s="351">
        <f t="shared" si="0"/>
        <v>6.8649354771758903E-2</v>
      </c>
      <c r="G21" s="262"/>
      <c r="H21" s="262"/>
      <c r="I21" s="262"/>
      <c r="J21" s="262"/>
      <c r="K21" s="262"/>
      <c r="L21" s="262"/>
      <c r="M21" s="262"/>
      <c r="N21" s="338"/>
      <c r="O21" s="338"/>
      <c r="P21" s="338"/>
      <c r="Q21" s="338"/>
      <c r="R21" s="338"/>
      <c r="S21" s="338"/>
      <c r="T21" s="338"/>
      <c r="U21" s="338"/>
      <c r="V21" s="338"/>
      <c r="W21" s="338"/>
      <c r="X21" s="338"/>
      <c r="Y21" s="338"/>
      <c r="Z21" s="338"/>
      <c r="AA21" s="338"/>
      <c r="AB21" s="338"/>
      <c r="AC21" s="338"/>
      <c r="AD21" s="338"/>
      <c r="AE21" s="338"/>
      <c r="AF21" s="338"/>
      <c r="AG21" s="338"/>
      <c r="AH21" s="338"/>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row>
    <row r="22" spans="1:91" ht="12.75" customHeight="1">
      <c r="A22" s="262"/>
      <c r="B22" s="346" t="s">
        <v>435</v>
      </c>
      <c r="C22" s="347">
        <v>2434</v>
      </c>
      <c r="D22" s="348">
        <v>2809</v>
      </c>
      <c r="E22" s="349">
        <v>5243</v>
      </c>
      <c r="F22" s="351">
        <f t="shared" si="0"/>
        <v>6.4010059944572636E-2</v>
      </c>
      <c r="G22" s="262"/>
      <c r="H22" s="262"/>
      <c r="I22" s="262"/>
      <c r="J22" s="262"/>
      <c r="K22" s="262"/>
      <c r="L22" s="262"/>
      <c r="M22" s="262"/>
      <c r="N22" s="338"/>
      <c r="O22" s="338"/>
      <c r="P22" s="338"/>
      <c r="Q22" s="338"/>
      <c r="R22" s="338"/>
      <c r="S22" s="338"/>
      <c r="T22" s="338"/>
      <c r="U22" s="338"/>
      <c r="V22" s="338"/>
      <c r="W22" s="338"/>
      <c r="X22" s="338"/>
      <c r="Y22" s="338"/>
      <c r="Z22" s="338"/>
      <c r="AA22" s="338"/>
      <c r="AB22" s="338"/>
      <c r="AC22" s="338"/>
      <c r="AD22" s="338"/>
      <c r="AE22" s="338"/>
      <c r="AF22" s="338"/>
      <c r="AG22" s="338"/>
      <c r="AH22" s="338"/>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row>
    <row r="23" spans="1:91" ht="12.75" customHeight="1">
      <c r="A23" s="262"/>
      <c r="B23" s="346" t="s">
        <v>436</v>
      </c>
      <c r="C23" s="347">
        <v>2225</v>
      </c>
      <c r="D23" s="348">
        <v>2613</v>
      </c>
      <c r="E23" s="349">
        <v>4838</v>
      </c>
      <c r="F23" s="351">
        <f t="shared" si="0"/>
        <v>5.9065548352439906E-2</v>
      </c>
      <c r="G23" s="262"/>
      <c r="H23" s="262"/>
      <c r="I23" s="262"/>
      <c r="J23" s="262"/>
      <c r="K23" s="262"/>
      <c r="L23" s="262"/>
      <c r="M23" s="262"/>
      <c r="N23" s="338"/>
      <c r="O23" s="338"/>
      <c r="P23" s="338"/>
      <c r="Q23" s="338"/>
      <c r="R23" s="338"/>
      <c r="S23" s="338"/>
      <c r="T23" s="338"/>
      <c r="U23" s="338"/>
      <c r="V23" s="338"/>
      <c r="W23" s="338"/>
      <c r="X23" s="338"/>
      <c r="Y23" s="338"/>
      <c r="Z23" s="338"/>
      <c r="AA23" s="338"/>
      <c r="AB23" s="338"/>
      <c r="AC23" s="338"/>
      <c r="AD23" s="338"/>
      <c r="AE23" s="338"/>
      <c r="AF23" s="338"/>
      <c r="AG23" s="338"/>
      <c r="AH23" s="338"/>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row>
    <row r="24" spans="1:91" ht="12.75" customHeight="1">
      <c r="A24" s="262"/>
      <c r="B24" s="346" t="s">
        <v>437</v>
      </c>
      <c r="C24" s="347">
        <v>1833</v>
      </c>
      <c r="D24" s="348">
        <v>2078</v>
      </c>
      <c r="E24" s="349">
        <v>3911</v>
      </c>
      <c r="F24" s="351">
        <f t="shared" si="0"/>
        <v>4.7748110708224982E-2</v>
      </c>
      <c r="G24" s="262"/>
      <c r="H24" s="262"/>
      <c r="I24" s="262"/>
      <c r="J24" s="262"/>
      <c r="K24" s="262"/>
      <c r="L24" s="262"/>
      <c r="M24" s="262"/>
      <c r="N24" s="338"/>
      <c r="O24" s="338"/>
      <c r="P24" s="338"/>
      <c r="Q24" s="338"/>
      <c r="R24" s="338"/>
      <c r="S24" s="338"/>
      <c r="T24" s="338"/>
      <c r="U24" s="338"/>
      <c r="V24" s="338"/>
      <c r="W24" s="338"/>
      <c r="X24" s="338"/>
      <c r="Y24" s="338"/>
      <c r="Z24" s="338"/>
      <c r="AA24" s="338"/>
      <c r="AB24" s="338"/>
      <c r="AC24" s="338"/>
      <c r="AD24" s="338"/>
      <c r="AE24" s="338"/>
      <c r="AF24" s="338"/>
      <c r="AG24" s="338"/>
      <c r="AH24" s="338"/>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row>
    <row r="25" spans="1:91" ht="12.75" customHeight="1">
      <c r="A25" s="262"/>
      <c r="B25" s="346" t="s">
        <v>438</v>
      </c>
      <c r="C25" s="347">
        <v>1437</v>
      </c>
      <c r="D25" s="348">
        <v>1724</v>
      </c>
      <c r="E25" s="349">
        <v>3161</v>
      </c>
      <c r="F25" s="351">
        <f t="shared" si="0"/>
        <v>3.8591607759831031E-2</v>
      </c>
      <c r="G25" s="262"/>
      <c r="H25" s="262"/>
      <c r="I25" s="262"/>
      <c r="J25" s="262"/>
      <c r="K25" s="262"/>
      <c r="L25" s="262"/>
      <c r="M25" s="262"/>
      <c r="N25" s="338"/>
      <c r="O25" s="338"/>
      <c r="P25" s="338"/>
      <c r="Q25" s="338"/>
      <c r="R25" s="338"/>
      <c r="S25" s="338"/>
      <c r="T25" s="338"/>
      <c r="U25" s="338"/>
      <c r="V25" s="338"/>
      <c r="W25" s="338"/>
      <c r="X25" s="338"/>
      <c r="Y25" s="338"/>
      <c r="Z25" s="338"/>
      <c r="AA25" s="338"/>
      <c r="AB25" s="338"/>
      <c r="AC25" s="338"/>
      <c r="AD25" s="338"/>
      <c r="AE25" s="338"/>
      <c r="AF25" s="338"/>
      <c r="AG25" s="338"/>
      <c r="AH25" s="338"/>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row>
    <row r="26" spans="1:91" ht="12.75" customHeight="1">
      <c r="A26" s="262"/>
      <c r="B26" s="346" t="s">
        <v>439</v>
      </c>
      <c r="C26" s="347">
        <v>1162</v>
      </c>
      <c r="D26" s="348">
        <v>1462</v>
      </c>
      <c r="E26" s="349">
        <v>2624</v>
      </c>
      <c r="F26" s="351">
        <f t="shared" si="0"/>
        <v>3.2035551648780962E-2</v>
      </c>
      <c r="G26" s="262"/>
      <c r="H26" s="262"/>
      <c r="I26" s="262"/>
      <c r="J26" s="262"/>
      <c r="K26" s="262"/>
      <c r="L26" s="262"/>
      <c r="M26" s="262"/>
      <c r="N26" s="338"/>
      <c r="O26" s="338"/>
      <c r="P26" s="338"/>
      <c r="Q26" s="338"/>
      <c r="R26" s="338"/>
      <c r="S26" s="338"/>
      <c r="T26" s="338"/>
      <c r="U26" s="338"/>
      <c r="V26" s="338"/>
      <c r="W26" s="338"/>
      <c r="X26" s="338"/>
      <c r="Y26" s="338"/>
      <c r="Z26" s="338"/>
      <c r="AA26" s="338"/>
      <c r="AB26" s="338"/>
      <c r="AC26" s="338"/>
      <c r="AD26" s="338"/>
      <c r="AE26" s="338"/>
      <c r="AF26" s="338"/>
      <c r="AG26" s="338"/>
      <c r="AH26" s="338"/>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row>
    <row r="27" spans="1:91" ht="12.75" customHeight="1">
      <c r="A27" s="262"/>
      <c r="B27" s="346" t="s">
        <v>440</v>
      </c>
      <c r="C27" s="347">
        <v>1071</v>
      </c>
      <c r="D27" s="348">
        <v>1333</v>
      </c>
      <c r="E27" s="349">
        <v>2404</v>
      </c>
      <c r="F27" s="351">
        <f t="shared" si="0"/>
        <v>2.9349644117252074E-2</v>
      </c>
      <c r="G27" s="262"/>
      <c r="H27" s="262"/>
      <c r="I27" s="262"/>
      <c r="J27" s="262"/>
      <c r="K27" s="262"/>
      <c r="L27" s="262"/>
      <c r="M27" s="262"/>
      <c r="N27" s="338"/>
      <c r="O27" s="338"/>
      <c r="P27" s="338"/>
      <c r="Q27" s="338"/>
      <c r="R27" s="338"/>
      <c r="S27" s="338"/>
      <c r="T27" s="338"/>
      <c r="U27" s="338"/>
      <c r="V27" s="338"/>
      <c r="W27" s="338"/>
      <c r="X27" s="338"/>
      <c r="Y27" s="338"/>
      <c r="Z27" s="338"/>
      <c r="AA27" s="338"/>
      <c r="AB27" s="338"/>
      <c r="AC27" s="338"/>
      <c r="AD27" s="338"/>
      <c r="AE27" s="338"/>
      <c r="AF27" s="338"/>
      <c r="AG27" s="338"/>
      <c r="AH27" s="338"/>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row>
    <row r="28" spans="1:91" ht="12.75" customHeight="1">
      <c r="A28" s="262"/>
      <c r="B28" s="346" t="s">
        <v>441</v>
      </c>
      <c r="C28" s="347">
        <v>892</v>
      </c>
      <c r="D28" s="348">
        <v>1094</v>
      </c>
      <c r="E28" s="349">
        <v>1986</v>
      </c>
      <c r="F28" s="351">
        <f t="shared" si="0"/>
        <v>2.4246419807347177E-2</v>
      </c>
      <c r="G28" s="262"/>
      <c r="H28" s="262"/>
      <c r="I28" s="262"/>
      <c r="J28" s="262"/>
      <c r="K28" s="262"/>
      <c r="L28" s="262"/>
      <c r="M28" s="262"/>
      <c r="N28" s="338"/>
      <c r="O28" s="338"/>
      <c r="P28" s="338"/>
      <c r="Q28" s="338"/>
      <c r="R28" s="338"/>
      <c r="S28" s="338"/>
      <c r="T28" s="338"/>
      <c r="U28" s="338"/>
      <c r="V28" s="338"/>
      <c r="W28" s="338"/>
      <c r="X28" s="338"/>
      <c r="Y28" s="338"/>
      <c r="Z28" s="338"/>
      <c r="AA28" s="338"/>
      <c r="AB28" s="338"/>
      <c r="AC28" s="338"/>
      <c r="AD28" s="338"/>
      <c r="AE28" s="338"/>
      <c r="AF28" s="338"/>
      <c r="AG28" s="338"/>
      <c r="AH28" s="338"/>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row>
    <row r="29" spans="1:91" ht="12.75" customHeight="1" thickBot="1">
      <c r="A29" s="262"/>
      <c r="B29" s="352" t="s">
        <v>442</v>
      </c>
      <c r="C29" s="353">
        <v>1021</v>
      </c>
      <c r="D29" s="354">
        <v>1541</v>
      </c>
      <c r="E29" s="355">
        <v>2562</v>
      </c>
      <c r="F29" s="356">
        <f t="shared" si="0"/>
        <v>3.1278614071713728E-2</v>
      </c>
      <c r="G29" s="262"/>
      <c r="H29" s="262"/>
      <c r="I29" s="262"/>
      <c r="J29" s="262"/>
      <c r="K29" s="262"/>
      <c r="L29" s="262">
        <f>74+104+103</f>
        <v>281</v>
      </c>
      <c r="M29" s="262"/>
      <c r="N29" s="338"/>
      <c r="O29" s="338"/>
      <c r="P29" s="338"/>
      <c r="Q29" s="338"/>
      <c r="R29" s="338"/>
      <c r="S29" s="338"/>
      <c r="T29" s="338"/>
      <c r="U29" s="338"/>
      <c r="V29" s="338"/>
      <c r="W29" s="338"/>
      <c r="X29" s="338"/>
      <c r="Y29" s="338"/>
      <c r="Z29" s="338"/>
      <c r="AA29" s="338"/>
      <c r="AB29" s="338"/>
      <c r="AC29" s="338"/>
      <c r="AD29" s="338"/>
      <c r="AE29" s="338"/>
      <c r="AF29" s="338"/>
      <c r="AG29" s="338"/>
      <c r="AH29" s="338"/>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row>
    <row r="30" spans="1:91" ht="6" customHeight="1" thickBot="1">
      <c r="A30" s="262"/>
      <c r="B30" s="357"/>
      <c r="C30" s="358"/>
      <c r="D30" s="358"/>
      <c r="E30" s="358"/>
      <c r="F30" s="359"/>
      <c r="G30" s="262"/>
      <c r="H30" s="262"/>
      <c r="I30" s="262"/>
      <c r="J30" s="262"/>
      <c r="K30" s="262"/>
      <c r="L30" s="262"/>
      <c r="M30" s="262"/>
      <c r="N30" s="338"/>
      <c r="O30" s="338"/>
      <c r="P30" s="338"/>
      <c r="Q30" s="338"/>
      <c r="R30" s="338"/>
      <c r="S30" s="338"/>
      <c r="T30" s="338"/>
      <c r="U30" s="338"/>
      <c r="V30" s="338"/>
      <c r="W30" s="338"/>
      <c r="X30" s="338"/>
      <c r="Y30" s="338"/>
      <c r="Z30" s="338"/>
      <c r="AA30" s="338"/>
      <c r="AB30" s="338"/>
      <c r="AC30" s="338"/>
      <c r="AD30" s="338"/>
      <c r="AE30" s="338"/>
      <c r="AF30" s="338"/>
      <c r="AG30" s="338"/>
      <c r="AH30" s="338"/>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row>
    <row r="31" spans="1:91" ht="13.5" customHeight="1" thickBot="1">
      <c r="A31" s="262"/>
      <c r="B31" s="360" t="s">
        <v>57</v>
      </c>
      <c r="C31" s="361">
        <f>SUM(C13:C29)</f>
        <v>38737</v>
      </c>
      <c r="D31" s="362">
        <f>SUM(D13:D29)</f>
        <v>43172</v>
      </c>
      <c r="E31" s="363">
        <f>SUM(E13:E29)</f>
        <v>81909</v>
      </c>
      <c r="F31" s="364">
        <f>SUM(F13:F29)</f>
        <v>1</v>
      </c>
      <c r="G31" s="262"/>
      <c r="H31" s="262"/>
      <c r="I31" s="262"/>
      <c r="J31" s="262"/>
      <c r="K31" s="262"/>
      <c r="L31" s="262"/>
      <c r="M31" s="262"/>
      <c r="N31" s="338"/>
      <c r="O31" s="338"/>
      <c r="P31" s="338"/>
      <c r="Q31" s="338"/>
      <c r="R31" s="338"/>
      <c r="S31" s="338"/>
      <c r="T31" s="338"/>
      <c r="U31" s="338"/>
      <c r="V31" s="338"/>
      <c r="W31" s="338"/>
      <c r="X31" s="338"/>
      <c r="Y31" s="338"/>
      <c r="Z31" s="338"/>
      <c r="AA31" s="338"/>
      <c r="AB31" s="338"/>
      <c r="AC31" s="338"/>
      <c r="AD31" s="338"/>
      <c r="AE31" s="338"/>
      <c r="AF31" s="338"/>
      <c r="AG31" s="338"/>
      <c r="AH31" s="338"/>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row>
    <row r="32" spans="1:91">
      <c r="A32" s="262"/>
      <c r="B32" s="357"/>
      <c r="C32" s="262"/>
      <c r="D32" s="262"/>
      <c r="E32" s="262"/>
      <c r="F32" s="262"/>
      <c r="G32" s="262"/>
      <c r="H32" s="262"/>
      <c r="I32" s="262"/>
      <c r="J32" s="262"/>
      <c r="K32" s="262"/>
      <c r="L32" s="262"/>
      <c r="M32" s="262"/>
      <c r="N32" s="338"/>
      <c r="O32" s="338"/>
      <c r="P32" s="338"/>
      <c r="Q32" s="338"/>
      <c r="R32" s="338"/>
      <c r="S32" s="338"/>
      <c r="T32" s="338"/>
      <c r="U32" s="338"/>
      <c r="V32" s="338"/>
      <c r="W32" s="338"/>
      <c r="X32" s="338"/>
      <c r="Y32" s="338"/>
      <c r="Z32" s="338"/>
      <c r="AA32" s="338"/>
      <c r="AB32" s="338"/>
      <c r="AC32" s="338"/>
      <c r="AD32" s="338"/>
      <c r="AE32" s="338"/>
      <c r="AF32" s="338"/>
      <c r="AG32" s="338"/>
      <c r="AH32" s="338"/>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row>
    <row r="33" spans="1:91">
      <c r="A33" s="262"/>
      <c r="B33" s="357"/>
      <c r="C33" s="262"/>
      <c r="D33" s="262"/>
      <c r="E33" s="262"/>
      <c r="F33" s="262"/>
      <c r="G33" s="262"/>
      <c r="H33" s="262"/>
      <c r="I33" s="262"/>
      <c r="J33" s="262"/>
      <c r="K33" s="262"/>
      <c r="L33" s="262"/>
      <c r="M33" s="262"/>
      <c r="N33" s="338"/>
      <c r="O33" s="338"/>
      <c r="P33" s="338"/>
      <c r="Q33" s="338"/>
      <c r="R33" s="338"/>
      <c r="S33" s="338"/>
      <c r="T33" s="338"/>
      <c r="U33" s="338"/>
      <c r="V33" s="338"/>
      <c r="W33" s="338"/>
      <c r="X33" s="338"/>
      <c r="Y33" s="338"/>
      <c r="Z33" s="338"/>
      <c r="AA33" s="338"/>
      <c r="AB33" s="338"/>
      <c r="AC33" s="338"/>
      <c r="AD33" s="338"/>
      <c r="AE33" s="338"/>
      <c r="AF33" s="338"/>
      <c r="AG33" s="338"/>
      <c r="AH33" s="338"/>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row>
    <row r="34" spans="1:91" ht="12.75" customHeight="1">
      <c r="A34" s="262"/>
      <c r="B34" s="404"/>
      <c r="C34" s="404"/>
      <c r="D34" s="404"/>
      <c r="E34" s="404"/>
      <c r="F34" s="404"/>
      <c r="G34" s="689" t="s">
        <v>443</v>
      </c>
      <c r="H34" s="689"/>
      <c r="I34" s="689"/>
      <c r="J34" s="689"/>
      <c r="K34" s="397"/>
      <c r="L34" s="689" t="s">
        <v>444</v>
      </c>
      <c r="M34" s="689"/>
      <c r="N34" s="689"/>
      <c r="O34" s="689"/>
      <c r="P34" s="338"/>
      <c r="Q34" s="338"/>
      <c r="R34" s="338"/>
      <c r="S34" s="338"/>
      <c r="T34" s="338"/>
      <c r="U34" s="338"/>
      <c r="V34" s="338"/>
      <c r="W34" s="338"/>
      <c r="X34" s="338"/>
      <c r="Y34" s="338"/>
      <c r="Z34" s="338"/>
      <c r="AA34" s="338"/>
      <c r="AB34" s="338"/>
      <c r="AC34" s="338"/>
      <c r="AD34" s="338"/>
      <c r="AE34" s="338"/>
      <c r="AF34" s="338"/>
      <c r="AG34" s="338"/>
      <c r="AH34" s="338"/>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row>
    <row r="35" spans="1:91" ht="12.75" customHeight="1">
      <c r="A35" s="262"/>
      <c r="B35" s="404"/>
      <c r="C35" s="404"/>
      <c r="D35" s="404"/>
      <c r="E35" s="404"/>
      <c r="F35" s="404"/>
      <c r="G35" s="357"/>
      <c r="H35" s="262"/>
      <c r="I35" s="262"/>
      <c r="J35" s="262"/>
      <c r="K35" s="262"/>
      <c r="L35" s="262"/>
      <c r="M35" s="262"/>
      <c r="N35" s="262"/>
      <c r="O35" s="262"/>
      <c r="P35" s="338"/>
      <c r="Q35" s="338"/>
      <c r="R35" s="338"/>
      <c r="S35" s="338"/>
      <c r="T35" s="338"/>
      <c r="U35" s="338"/>
      <c r="V35" s="338"/>
      <c r="W35" s="338"/>
      <c r="X35" s="338"/>
      <c r="Y35" s="338"/>
      <c r="Z35" s="338"/>
      <c r="AA35" s="338"/>
      <c r="AB35" s="338"/>
      <c r="AC35" s="338"/>
      <c r="AD35" s="338"/>
      <c r="AE35" s="338"/>
      <c r="AF35" s="338"/>
      <c r="AG35" s="338"/>
      <c r="AH35" s="338"/>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row>
    <row r="36" spans="1:91" ht="12.75" customHeight="1">
      <c r="A36" s="262"/>
      <c r="B36" s="404"/>
      <c r="C36" s="404"/>
      <c r="D36" s="404"/>
      <c r="E36" s="404"/>
      <c r="F36" s="404"/>
      <c r="G36" s="398" t="s">
        <v>16</v>
      </c>
      <c r="H36" s="398"/>
      <c r="I36" s="399"/>
      <c r="J36" s="365" t="s">
        <v>17</v>
      </c>
      <c r="K36" s="338"/>
      <c r="L36" s="398" t="s">
        <v>16</v>
      </c>
      <c r="M36" s="398"/>
      <c r="N36" s="399"/>
      <c r="O36" s="365" t="s">
        <v>17</v>
      </c>
      <c r="P36" s="338"/>
      <c r="Q36" s="338"/>
      <c r="R36" s="338"/>
      <c r="S36" s="338"/>
      <c r="T36" s="338"/>
      <c r="U36" s="338"/>
      <c r="V36" s="338"/>
      <c r="W36" s="338"/>
      <c r="X36" s="338"/>
      <c r="Y36" s="338"/>
      <c r="Z36" s="338"/>
      <c r="AA36" s="338"/>
      <c r="AB36" s="338"/>
      <c r="AC36" s="338"/>
      <c r="AD36" s="338"/>
      <c r="AE36" s="338"/>
      <c r="AF36" s="338"/>
      <c r="AG36" s="338"/>
      <c r="AH36" s="338"/>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row>
    <row r="37" spans="1:91" ht="12.75" customHeight="1">
      <c r="A37" s="262"/>
      <c r="B37" s="404"/>
      <c r="C37" s="404"/>
      <c r="D37" s="404"/>
      <c r="E37" s="404"/>
      <c r="F37" s="404"/>
      <c r="G37" s="366" t="s">
        <v>445</v>
      </c>
      <c r="H37" s="367"/>
      <c r="I37" s="367"/>
      <c r="J37" s="368">
        <f>+D31</f>
        <v>43172</v>
      </c>
      <c r="K37" s="338"/>
      <c r="L37" s="400" t="s">
        <v>445</v>
      </c>
      <c r="M37" s="401"/>
      <c r="N37" s="401"/>
      <c r="O37" s="369">
        <f>+C31</f>
        <v>38737</v>
      </c>
      <c r="P37" s="338"/>
      <c r="Q37" s="338"/>
      <c r="R37" s="338"/>
      <c r="S37" s="338"/>
      <c r="T37" s="338"/>
      <c r="U37" s="338"/>
      <c r="V37" s="338"/>
      <c r="W37" s="338"/>
      <c r="X37" s="338"/>
      <c r="Y37" s="338"/>
      <c r="Z37" s="338"/>
      <c r="AA37" s="338"/>
      <c r="AB37" s="338"/>
      <c r="AC37" s="338"/>
      <c r="AD37" s="338"/>
      <c r="AE37" s="338"/>
      <c r="AF37" s="338"/>
      <c r="AG37" s="338"/>
      <c r="AH37" s="338"/>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row>
    <row r="38" spans="1:91" ht="12.75" customHeight="1">
      <c r="A38" s="262"/>
      <c r="B38" s="404"/>
      <c r="C38" s="404"/>
      <c r="D38" s="404"/>
      <c r="E38" s="404"/>
      <c r="F38" s="404"/>
      <c r="G38" s="692" t="s">
        <v>446</v>
      </c>
      <c r="H38" s="693"/>
      <c r="I38" s="693"/>
      <c r="J38" s="370">
        <v>17515</v>
      </c>
      <c r="K38" s="338"/>
      <c r="L38" s="402" t="s">
        <v>447</v>
      </c>
      <c r="M38" s="403"/>
      <c r="N38" s="403"/>
      <c r="O38" s="370">
        <v>29405</v>
      </c>
      <c r="P38" s="338"/>
      <c r="Q38" s="338"/>
      <c r="R38" s="338"/>
      <c r="S38" s="338"/>
      <c r="T38" s="338"/>
      <c r="U38" s="338"/>
      <c r="V38" s="338"/>
      <c r="W38" s="338"/>
      <c r="X38" s="338"/>
      <c r="Y38" s="338"/>
      <c r="Z38" s="338"/>
      <c r="AA38" s="338"/>
      <c r="AB38" s="338"/>
      <c r="AC38" s="338"/>
      <c r="AD38" s="338"/>
      <c r="AE38" s="338"/>
      <c r="AF38" s="338"/>
      <c r="AG38" s="338"/>
      <c r="AH38" s="338"/>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row>
    <row r="39" spans="1:91" ht="12.75" customHeight="1">
      <c r="A39" s="262"/>
      <c r="B39" s="404"/>
      <c r="C39" s="404"/>
      <c r="D39" s="404"/>
      <c r="E39" s="404"/>
      <c r="F39" s="404"/>
      <c r="G39" s="692" t="s">
        <v>448</v>
      </c>
      <c r="H39" s="693"/>
      <c r="I39" s="693"/>
      <c r="J39" s="370">
        <v>25657</v>
      </c>
      <c r="K39" s="338"/>
      <c r="L39" s="402" t="s">
        <v>449</v>
      </c>
      <c r="M39" s="403"/>
      <c r="N39" s="403"/>
      <c r="O39" s="370">
        <v>8214</v>
      </c>
      <c r="P39" s="338"/>
      <c r="Q39" s="338"/>
      <c r="R39" s="338"/>
      <c r="S39" s="338"/>
      <c r="T39" s="338"/>
      <c r="U39" s="338"/>
      <c r="V39" s="338"/>
      <c r="W39" s="338"/>
      <c r="X39" s="338"/>
      <c r="Y39" s="338"/>
      <c r="Z39" s="338"/>
      <c r="AA39" s="338"/>
      <c r="AB39" s="338"/>
      <c r="AC39" s="338"/>
      <c r="AD39" s="338"/>
      <c r="AE39" s="338"/>
      <c r="AF39" s="338"/>
      <c r="AG39" s="338"/>
      <c r="AH39" s="338"/>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row>
    <row r="40" spans="1:91" ht="12.75" customHeight="1">
      <c r="A40" s="262"/>
      <c r="B40" s="404"/>
      <c r="C40" s="404"/>
      <c r="D40" s="404"/>
      <c r="E40" s="404"/>
      <c r="F40" s="404"/>
      <c r="G40" s="692" t="s">
        <v>450</v>
      </c>
      <c r="H40" s="693"/>
      <c r="I40" s="693"/>
      <c r="J40" s="370">
        <v>12589</v>
      </c>
      <c r="K40" s="338"/>
      <c r="L40" s="402" t="s">
        <v>451</v>
      </c>
      <c r="M40" s="403"/>
      <c r="N40" s="403"/>
      <c r="O40" s="370">
        <v>6898</v>
      </c>
      <c r="P40" s="338"/>
      <c r="Q40" s="338"/>
      <c r="R40" s="338"/>
      <c r="S40" s="338"/>
      <c r="T40" s="338"/>
      <c r="U40" s="338"/>
      <c r="V40" s="338"/>
      <c r="W40" s="338"/>
      <c r="X40" s="338"/>
      <c r="Y40" s="338"/>
      <c r="Z40" s="338"/>
      <c r="AA40" s="338"/>
      <c r="AB40" s="338"/>
      <c r="AC40" s="338"/>
      <c r="AD40" s="338"/>
      <c r="AE40" s="338"/>
      <c r="AF40" s="338"/>
      <c r="AG40" s="338"/>
      <c r="AH40" s="338"/>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row>
    <row r="41" spans="1:91" ht="12.75" customHeight="1">
      <c r="A41" s="262"/>
      <c r="B41" s="404"/>
      <c r="C41" s="404"/>
      <c r="D41" s="404"/>
      <c r="E41" s="404"/>
      <c r="F41" s="404"/>
      <c r="G41" s="392" t="s">
        <v>452</v>
      </c>
      <c r="H41" s="393"/>
      <c r="I41" s="393"/>
      <c r="J41" s="394">
        <f>+J52</f>
        <v>463</v>
      </c>
      <c r="K41" s="338"/>
      <c r="L41" s="392" t="s">
        <v>452</v>
      </c>
      <c r="M41" s="393"/>
      <c r="N41" s="393"/>
      <c r="O41" s="394">
        <f>+O52</f>
        <v>380</v>
      </c>
      <c r="P41" s="338"/>
      <c r="Q41" s="338"/>
      <c r="R41" s="338"/>
      <c r="S41" s="338"/>
      <c r="T41" s="338"/>
      <c r="U41" s="338"/>
      <c r="V41" s="338"/>
      <c r="W41" s="338"/>
      <c r="X41" s="338"/>
      <c r="Y41" s="338"/>
      <c r="Z41" s="338"/>
      <c r="AA41" s="338"/>
      <c r="AB41" s="338"/>
      <c r="AC41" s="338"/>
      <c r="AD41" s="338"/>
      <c r="AE41" s="338"/>
      <c r="AF41" s="338"/>
      <c r="AG41" s="338"/>
      <c r="AH41" s="338"/>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row>
    <row r="42" spans="1:91">
      <c r="A42" s="262"/>
      <c r="B42" s="404"/>
      <c r="C42" s="404"/>
      <c r="D42" s="404"/>
      <c r="E42" s="404"/>
      <c r="F42" s="404"/>
      <c r="G42" s="262"/>
      <c r="H42" s="262"/>
      <c r="I42" s="262"/>
      <c r="J42" s="262"/>
      <c r="K42" s="262"/>
      <c r="L42" s="262"/>
      <c r="M42" s="262"/>
      <c r="N42" s="262"/>
      <c r="O42" s="262"/>
      <c r="P42" s="338"/>
      <c r="Q42" s="338"/>
      <c r="R42" s="338"/>
      <c r="S42" s="338"/>
      <c r="T42" s="338"/>
      <c r="U42" s="338"/>
      <c r="V42" s="338"/>
      <c r="W42" s="338"/>
      <c r="X42" s="338"/>
      <c r="Y42" s="338"/>
      <c r="Z42" s="338"/>
      <c r="AA42" s="338"/>
      <c r="AB42" s="338"/>
      <c r="AC42" s="338"/>
      <c r="AD42" s="338"/>
      <c r="AE42" s="338"/>
      <c r="AF42" s="338"/>
      <c r="AG42" s="338"/>
      <c r="AH42" s="338"/>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row>
    <row r="43" spans="1:91" ht="12.75" customHeight="1">
      <c r="A43" s="262"/>
      <c r="B43" s="404"/>
      <c r="C43" s="404"/>
      <c r="D43" s="404"/>
      <c r="E43" s="404"/>
      <c r="F43" s="404"/>
      <c r="G43" s="690" t="s">
        <v>453</v>
      </c>
      <c r="H43" s="690"/>
      <c r="I43" s="690"/>
      <c r="J43" s="690"/>
      <c r="K43" s="690"/>
      <c r="L43" s="690"/>
      <c r="M43" s="690"/>
      <c r="N43" s="690"/>
      <c r="O43" s="690"/>
      <c r="P43" s="338"/>
      <c r="Q43" s="338"/>
      <c r="R43" s="338"/>
      <c r="S43" s="338"/>
      <c r="T43" s="338"/>
      <c r="U43" s="338"/>
      <c r="V43" s="338"/>
      <c r="W43" s="338"/>
      <c r="X43" s="338"/>
      <c r="Y43" s="338"/>
      <c r="Z43" s="338"/>
      <c r="AA43" s="338"/>
      <c r="AB43" s="338"/>
      <c r="AC43" s="338"/>
      <c r="AD43" s="338"/>
      <c r="AE43" s="338"/>
      <c r="AF43" s="338"/>
      <c r="AG43" s="338"/>
      <c r="AH43" s="338"/>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row>
    <row r="44" spans="1:91" ht="12.75" customHeight="1">
      <c r="A44" s="262"/>
      <c r="B44" s="404"/>
      <c r="C44" s="404"/>
      <c r="D44" s="404"/>
      <c r="E44" s="404"/>
      <c r="F44" s="404"/>
      <c r="G44" s="372" t="s">
        <v>454</v>
      </c>
      <c r="H44" s="372"/>
      <c r="I44" s="372"/>
      <c r="J44" s="373">
        <v>2012</v>
      </c>
      <c r="K44" s="338"/>
      <c r="L44" s="372" t="s">
        <v>454</v>
      </c>
      <c r="M44" s="372"/>
      <c r="N44" s="372"/>
      <c r="O44" s="373">
        <v>2012</v>
      </c>
      <c r="P44" s="338"/>
      <c r="Q44" s="338"/>
      <c r="R44" s="338"/>
      <c r="S44" s="338"/>
      <c r="T44" s="338"/>
      <c r="U44" s="338"/>
      <c r="V44" s="338"/>
      <c r="W44" s="338"/>
      <c r="X44" s="338"/>
      <c r="Y44" s="338"/>
      <c r="Z44" s="338"/>
      <c r="AA44" s="338"/>
      <c r="AB44" s="338"/>
      <c r="AC44" s="338"/>
      <c r="AD44" s="338"/>
      <c r="AE44" s="338"/>
      <c r="AF44" s="338"/>
      <c r="AG44" s="338"/>
      <c r="AH44" s="338"/>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row>
    <row r="45" spans="1:91" ht="12.75" customHeight="1">
      <c r="A45" s="262"/>
      <c r="B45" s="404"/>
      <c r="C45" s="404"/>
      <c r="D45" s="404"/>
      <c r="E45" s="404"/>
      <c r="F45" s="404"/>
      <c r="G45" s="374" t="s">
        <v>455</v>
      </c>
      <c r="H45" s="374"/>
      <c r="I45" s="374"/>
      <c r="J45" s="359">
        <v>113</v>
      </c>
      <c r="K45" s="338"/>
      <c r="L45" s="374" t="s">
        <v>456</v>
      </c>
      <c r="M45" s="374"/>
      <c r="N45" s="374"/>
      <c r="O45" s="359">
        <v>44</v>
      </c>
      <c r="P45" s="338"/>
      <c r="Q45" s="338"/>
      <c r="R45" s="338"/>
      <c r="S45" s="338"/>
      <c r="T45" s="338"/>
      <c r="U45" s="338"/>
      <c r="V45" s="338"/>
      <c r="W45" s="338"/>
      <c r="X45" s="338"/>
      <c r="Y45" s="338"/>
      <c r="Z45" s="338"/>
      <c r="AA45" s="338"/>
      <c r="AB45" s="338"/>
      <c r="AC45" s="338"/>
      <c r="AD45" s="338"/>
      <c r="AE45" s="338"/>
      <c r="AF45" s="338"/>
      <c r="AG45" s="338"/>
      <c r="AH45" s="338"/>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row>
    <row r="46" spans="1:91" ht="12.75" customHeight="1">
      <c r="A46" s="262"/>
      <c r="B46" s="404"/>
      <c r="C46" s="404"/>
      <c r="D46" s="404"/>
      <c r="E46" s="404"/>
      <c r="F46" s="404"/>
      <c r="G46" s="374" t="s">
        <v>457</v>
      </c>
      <c r="H46" s="374"/>
      <c r="I46" s="374"/>
      <c r="J46" s="359">
        <v>84</v>
      </c>
      <c r="K46" s="338"/>
      <c r="L46" s="374" t="s">
        <v>458</v>
      </c>
      <c r="M46" s="374"/>
      <c r="N46" s="374"/>
      <c r="O46" s="359">
        <v>42</v>
      </c>
      <c r="P46" s="338"/>
      <c r="Q46" s="338"/>
      <c r="R46" s="338"/>
      <c r="S46" s="338"/>
      <c r="T46" s="338"/>
      <c r="U46" s="338"/>
      <c r="V46" s="338"/>
      <c r="W46" s="338"/>
      <c r="X46" s="338"/>
      <c r="Y46" s="338"/>
      <c r="Z46" s="338"/>
      <c r="AA46" s="338"/>
      <c r="AB46" s="338"/>
      <c r="AC46" s="338"/>
      <c r="AD46" s="338"/>
      <c r="AE46" s="338"/>
      <c r="AF46" s="338"/>
      <c r="AG46" s="338"/>
      <c r="AH46" s="338"/>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row>
    <row r="47" spans="1:91" ht="12.75" customHeight="1">
      <c r="A47" s="338"/>
      <c r="B47" s="404"/>
      <c r="C47" s="404"/>
      <c r="D47" s="404"/>
      <c r="E47" s="404"/>
      <c r="F47" s="404"/>
      <c r="G47" s="374" t="s">
        <v>459</v>
      </c>
      <c r="H47" s="374"/>
      <c r="I47" s="374"/>
      <c r="J47" s="359">
        <v>26</v>
      </c>
      <c r="K47" s="338"/>
      <c r="L47" s="374" t="s">
        <v>460</v>
      </c>
      <c r="M47" s="374"/>
      <c r="N47" s="374"/>
      <c r="O47" s="359">
        <v>20</v>
      </c>
      <c r="P47" s="338"/>
      <c r="Q47" s="338"/>
      <c r="R47" s="338"/>
      <c r="S47" s="338"/>
      <c r="T47" s="338"/>
      <c r="U47" s="338"/>
      <c r="V47" s="338"/>
      <c r="W47" s="338"/>
      <c r="X47" s="338"/>
      <c r="Y47" s="338"/>
      <c r="Z47" s="338"/>
      <c r="AA47" s="338"/>
      <c r="AB47" s="338"/>
      <c r="AC47" s="338"/>
      <c r="AD47" s="338"/>
      <c r="AE47" s="338"/>
      <c r="AF47" s="338"/>
      <c r="AG47" s="338"/>
      <c r="AH47" s="338"/>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row>
    <row r="48" spans="1:91" ht="12.75" customHeight="1">
      <c r="A48" s="338"/>
      <c r="B48" s="404"/>
      <c r="C48" s="404"/>
      <c r="D48" s="404"/>
      <c r="E48" s="404"/>
      <c r="F48" s="404"/>
      <c r="G48" s="374" t="s">
        <v>461</v>
      </c>
      <c r="H48" s="374"/>
      <c r="I48" s="374"/>
      <c r="J48" s="359">
        <v>17</v>
      </c>
      <c r="K48" s="338"/>
      <c r="L48" s="374" t="s">
        <v>462</v>
      </c>
      <c r="M48" s="374"/>
      <c r="N48" s="374"/>
      <c r="O48" s="359">
        <v>20</v>
      </c>
      <c r="P48" s="338"/>
      <c r="Q48" s="338"/>
      <c r="R48" s="338"/>
      <c r="S48" s="338"/>
      <c r="T48" s="338"/>
      <c r="U48" s="338"/>
      <c r="V48" s="338"/>
      <c r="W48" s="338"/>
      <c r="X48" s="338"/>
      <c r="Y48" s="338"/>
      <c r="Z48" s="338"/>
      <c r="AA48" s="338"/>
      <c r="AB48" s="338"/>
      <c r="AC48" s="338"/>
      <c r="AD48" s="338"/>
      <c r="AE48" s="338"/>
      <c r="AF48" s="338"/>
      <c r="AG48" s="338"/>
      <c r="AH48" s="338"/>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row>
    <row r="49" spans="1:91" ht="12.75" customHeight="1">
      <c r="A49" s="338"/>
      <c r="B49" s="404"/>
      <c r="C49" s="404"/>
      <c r="D49" s="404"/>
      <c r="E49" s="404"/>
      <c r="F49" s="404"/>
      <c r="G49" s="374" t="s">
        <v>460</v>
      </c>
      <c r="H49" s="374"/>
      <c r="I49" s="374"/>
      <c r="J49" s="359">
        <v>15</v>
      </c>
      <c r="K49" s="338"/>
      <c r="L49" s="374" t="s">
        <v>463</v>
      </c>
      <c r="M49" s="374"/>
      <c r="N49" s="374"/>
      <c r="O49" s="359">
        <v>17</v>
      </c>
      <c r="P49" s="338"/>
      <c r="Q49" s="338"/>
      <c r="R49" s="338"/>
      <c r="S49" s="338"/>
      <c r="T49" s="338"/>
      <c r="U49" s="338"/>
      <c r="V49" s="338"/>
      <c r="W49" s="338"/>
      <c r="X49" s="338"/>
      <c r="Y49" s="338"/>
      <c r="Z49" s="338"/>
      <c r="AA49" s="338"/>
      <c r="AB49" s="338"/>
      <c r="AC49" s="338"/>
      <c r="AD49" s="338"/>
      <c r="AE49" s="338"/>
      <c r="AF49" s="338"/>
      <c r="AG49" s="338"/>
      <c r="AH49" s="338"/>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row>
    <row r="50" spans="1:91" ht="12.75" customHeight="1">
      <c r="A50" s="338"/>
      <c r="B50" s="404"/>
      <c r="C50" s="404"/>
      <c r="D50" s="404"/>
      <c r="E50" s="404"/>
      <c r="F50" s="404"/>
      <c r="G50" s="374" t="s">
        <v>463</v>
      </c>
      <c r="H50" s="374"/>
      <c r="I50" s="374"/>
      <c r="J50" s="359">
        <v>11</v>
      </c>
      <c r="K50" s="338"/>
      <c r="L50" s="374" t="s">
        <v>464</v>
      </c>
      <c r="M50" s="374"/>
      <c r="N50" s="374"/>
      <c r="O50" s="359">
        <v>18</v>
      </c>
      <c r="P50" s="338"/>
      <c r="Q50" s="338"/>
      <c r="R50" s="338"/>
      <c r="S50" s="338"/>
      <c r="T50" s="338"/>
      <c r="U50" s="338"/>
      <c r="V50" s="338"/>
      <c r="W50" s="338"/>
      <c r="X50" s="338"/>
      <c r="Y50" s="338"/>
      <c r="Z50" s="338"/>
      <c r="AA50" s="338"/>
      <c r="AB50" s="338"/>
      <c r="AC50" s="338"/>
      <c r="AD50" s="338"/>
      <c r="AE50" s="338"/>
      <c r="AF50" s="338"/>
      <c r="AG50" s="338"/>
      <c r="AH50" s="338"/>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row>
    <row r="51" spans="1:91" ht="12.75" customHeight="1">
      <c r="A51" s="338"/>
      <c r="B51" s="404"/>
      <c r="C51" s="404"/>
      <c r="D51" s="404"/>
      <c r="E51" s="404"/>
      <c r="F51" s="404"/>
      <c r="G51" s="374" t="s">
        <v>465</v>
      </c>
      <c r="H51" s="374"/>
      <c r="I51" s="374"/>
      <c r="J51" s="359">
        <v>197</v>
      </c>
      <c r="K51" s="338"/>
      <c r="L51" s="374" t="s">
        <v>465</v>
      </c>
      <c r="M51" s="374"/>
      <c r="N51" s="374"/>
      <c r="O51" s="359">
        <v>219</v>
      </c>
      <c r="P51" s="338"/>
      <c r="Q51" s="338"/>
      <c r="R51" s="338"/>
      <c r="S51" s="338"/>
      <c r="T51" s="338"/>
      <c r="U51" s="338"/>
      <c r="V51" s="338"/>
      <c r="W51" s="338"/>
      <c r="X51" s="338"/>
      <c r="Y51" s="338"/>
      <c r="Z51" s="338"/>
      <c r="AA51" s="338"/>
      <c r="AB51" s="338"/>
      <c r="AC51" s="338"/>
      <c r="AD51" s="338"/>
      <c r="AE51" s="338"/>
      <c r="AF51" s="338"/>
      <c r="AG51" s="338"/>
      <c r="AH51" s="338"/>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row>
    <row r="52" spans="1:91" ht="12.75" customHeight="1">
      <c r="A52" s="338"/>
      <c r="B52" s="404"/>
      <c r="C52" s="404"/>
      <c r="D52" s="404"/>
      <c r="E52" s="404"/>
      <c r="F52" s="404"/>
      <c r="G52" s="395" t="s">
        <v>466</v>
      </c>
      <c r="H52" s="395"/>
      <c r="I52" s="395"/>
      <c r="J52" s="396">
        <f>SUM(J45:J51)</f>
        <v>463</v>
      </c>
      <c r="K52" s="338"/>
      <c r="L52" s="395" t="s">
        <v>467</v>
      </c>
      <c r="M52" s="395"/>
      <c r="N52" s="395"/>
      <c r="O52" s="396">
        <f>SUM(O45:O51)</f>
        <v>380</v>
      </c>
      <c r="P52" s="338"/>
      <c r="Q52" s="338"/>
      <c r="R52" s="338"/>
      <c r="S52" s="338"/>
      <c r="T52" s="338"/>
      <c r="U52" s="338"/>
      <c r="V52" s="338"/>
      <c r="W52" s="338"/>
      <c r="X52" s="338"/>
      <c r="Y52" s="338"/>
      <c r="Z52" s="338"/>
      <c r="AA52" s="338"/>
      <c r="AB52" s="338"/>
      <c r="AC52" s="338"/>
      <c r="AD52" s="338"/>
      <c r="AE52" s="338"/>
      <c r="AF52" s="338"/>
      <c r="AG52" s="338"/>
      <c r="AH52" s="338"/>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row>
    <row r="53" spans="1:91">
      <c r="A53" s="338"/>
      <c r="B53" s="405"/>
      <c r="C53" s="405"/>
      <c r="D53" s="405"/>
      <c r="E53" s="405"/>
      <c r="F53" s="405"/>
      <c r="G53" s="405"/>
      <c r="H53" s="405"/>
      <c r="I53" s="405"/>
      <c r="J53" s="405"/>
      <c r="K53" s="405"/>
      <c r="L53" s="405"/>
      <c r="M53" s="405"/>
      <c r="N53" s="405"/>
      <c r="O53" s="405"/>
      <c r="P53" s="694" t="s">
        <v>485</v>
      </c>
      <c r="Q53" s="694"/>
      <c r="R53" s="694"/>
      <c r="S53" s="694"/>
      <c r="T53" s="694"/>
      <c r="U53" s="338"/>
      <c r="V53" s="338"/>
      <c r="W53" s="338"/>
      <c r="X53" s="338"/>
      <c r="Y53" s="338"/>
      <c r="Z53" s="338"/>
      <c r="AA53" s="338"/>
      <c r="AB53" s="338"/>
      <c r="AC53" s="338"/>
      <c r="AD53" s="338"/>
      <c r="AE53" s="338"/>
      <c r="AF53" s="338"/>
      <c r="AG53" s="338"/>
      <c r="AH53" s="338"/>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row>
    <row r="54" spans="1:91" ht="12.75" customHeight="1">
      <c r="A54" s="338"/>
      <c r="B54" s="404"/>
      <c r="C54" s="404"/>
      <c r="D54" s="404"/>
      <c r="E54" s="404"/>
      <c r="F54" s="404"/>
      <c r="G54" s="404"/>
      <c r="H54" s="404"/>
      <c r="I54" s="404"/>
      <c r="J54" s="404"/>
      <c r="K54" s="404"/>
      <c r="L54" s="404"/>
      <c r="M54" s="404"/>
      <c r="N54" s="404"/>
      <c r="O54" s="404"/>
      <c r="P54" s="691" t="s">
        <v>20</v>
      </c>
      <c r="Q54" s="691"/>
      <c r="R54" s="691"/>
      <c r="S54" s="691"/>
      <c r="T54" s="672">
        <f>+J37</f>
        <v>43172</v>
      </c>
      <c r="U54" s="673"/>
      <c r="V54" s="338"/>
      <c r="W54" s="338"/>
      <c r="X54" s="338"/>
      <c r="Y54" s="338"/>
      <c r="Z54" s="338"/>
      <c r="AA54" s="338"/>
      <c r="AB54" s="338"/>
      <c r="AC54" s="338"/>
      <c r="AD54" s="338"/>
      <c r="AE54" s="338"/>
      <c r="AF54" s="338"/>
      <c r="AG54" s="338"/>
      <c r="AH54" s="338"/>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row>
    <row r="55" spans="1:91" ht="12.75" customHeight="1">
      <c r="A55" s="338"/>
      <c r="B55" s="404"/>
      <c r="C55" s="404"/>
      <c r="D55" s="404"/>
      <c r="E55" s="404"/>
      <c r="F55" s="404"/>
      <c r="G55" s="404"/>
      <c r="H55" s="404"/>
      <c r="I55" s="404"/>
      <c r="J55" s="404"/>
      <c r="K55" s="404"/>
      <c r="L55" s="404"/>
      <c r="M55" s="404"/>
      <c r="N55" s="404"/>
      <c r="O55" s="404"/>
      <c r="P55" s="691" t="s">
        <v>468</v>
      </c>
      <c r="Q55" s="691"/>
      <c r="R55" s="691"/>
      <c r="S55" s="691"/>
      <c r="T55" s="674" t="s">
        <v>528</v>
      </c>
      <c r="U55" s="675"/>
      <c r="V55" s="338"/>
      <c r="W55" s="338"/>
      <c r="X55" s="338"/>
      <c r="Y55" s="338"/>
      <c r="Z55" s="338"/>
      <c r="AA55" s="338"/>
      <c r="AB55" s="338"/>
      <c r="AC55" s="338"/>
      <c r="AD55" s="338"/>
      <c r="AE55" s="338"/>
      <c r="AF55" s="338"/>
      <c r="AG55" s="338"/>
      <c r="AH55" s="338"/>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row>
    <row r="56" spans="1:91" ht="12.75" customHeight="1">
      <c r="A56" s="338"/>
      <c r="B56" s="404"/>
      <c r="C56" s="404"/>
      <c r="D56" s="404"/>
      <c r="E56" s="404"/>
      <c r="F56" s="404"/>
      <c r="G56" s="404"/>
      <c r="H56" s="404"/>
      <c r="I56" s="404"/>
      <c r="J56" s="404"/>
      <c r="K56" s="404"/>
      <c r="L56" s="404"/>
      <c r="M56" s="404"/>
      <c r="N56" s="404"/>
      <c r="O56" s="404"/>
      <c r="P56" s="691"/>
      <c r="Q56" s="691"/>
      <c r="R56" s="691"/>
      <c r="S56" s="691"/>
      <c r="T56" s="672" t="s">
        <v>529</v>
      </c>
      <c r="U56" s="673"/>
      <c r="V56" s="338"/>
      <c r="W56" s="338"/>
      <c r="X56" s="338"/>
      <c r="Y56" s="338"/>
      <c r="Z56" s="338"/>
      <c r="AA56" s="338"/>
      <c r="AB56" s="338"/>
      <c r="AC56" s="338"/>
      <c r="AD56" s="338"/>
      <c r="AE56" s="338"/>
      <c r="AF56" s="338"/>
      <c r="AG56" s="338"/>
      <c r="AH56" s="338"/>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39"/>
      <c r="CK56" s="339"/>
      <c r="CL56" s="339"/>
      <c r="CM56" s="339"/>
    </row>
    <row r="57" spans="1:91" ht="12.75" customHeight="1">
      <c r="A57" s="338"/>
      <c r="B57" s="404"/>
      <c r="C57" s="404"/>
      <c r="D57" s="404"/>
      <c r="E57" s="404"/>
      <c r="F57" s="404"/>
      <c r="G57" s="404"/>
      <c r="H57" s="404"/>
      <c r="I57" s="404"/>
      <c r="J57" s="404"/>
      <c r="K57" s="404"/>
      <c r="L57" s="404"/>
      <c r="M57" s="404"/>
      <c r="N57" s="404"/>
      <c r="O57" s="404"/>
      <c r="P57" s="691"/>
      <c r="Q57" s="691"/>
      <c r="R57" s="691"/>
      <c r="S57" s="691"/>
      <c r="T57" s="672">
        <f>+J39</f>
        <v>25657</v>
      </c>
      <c r="U57" s="673"/>
      <c r="V57" s="338"/>
      <c r="W57" s="338"/>
      <c r="X57" s="338"/>
      <c r="Y57" s="338"/>
      <c r="Z57" s="338"/>
      <c r="AA57" s="338"/>
      <c r="AB57" s="338"/>
      <c r="AC57" s="338"/>
      <c r="AD57" s="338"/>
      <c r="AE57" s="338"/>
      <c r="AF57" s="338"/>
      <c r="AG57" s="338"/>
      <c r="AH57" s="338"/>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row>
    <row r="58" spans="1:91" ht="12.75" customHeight="1">
      <c r="A58" s="338"/>
      <c r="B58" s="404"/>
      <c r="C58" s="404"/>
      <c r="D58" s="404"/>
      <c r="E58" s="404"/>
      <c r="F58" s="404"/>
      <c r="G58" s="404"/>
      <c r="H58" s="404"/>
      <c r="I58" s="404"/>
      <c r="J58" s="404"/>
      <c r="K58" s="404"/>
      <c r="L58" s="404"/>
      <c r="M58" s="404"/>
      <c r="N58" s="404"/>
      <c r="O58" s="404"/>
      <c r="P58" s="691"/>
      <c r="Q58" s="691"/>
      <c r="R58" s="691"/>
      <c r="S58" s="691"/>
      <c r="T58" s="375" t="s">
        <v>530</v>
      </c>
      <c r="U58" s="375" t="s">
        <v>531</v>
      </c>
      <c r="V58" s="338"/>
      <c r="W58" s="338"/>
      <c r="X58" s="338"/>
      <c r="Y58" s="338"/>
      <c r="Z58" s="338"/>
      <c r="AA58" s="338"/>
      <c r="AB58" s="338"/>
      <c r="AC58" s="338"/>
      <c r="AD58" s="338"/>
      <c r="AE58" s="338"/>
      <c r="AF58" s="338"/>
      <c r="AG58" s="338"/>
      <c r="AH58" s="338"/>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row>
    <row r="59" spans="1:91" ht="12.75" customHeight="1">
      <c r="A59" s="338"/>
      <c r="B59" s="404"/>
      <c r="C59" s="404"/>
      <c r="D59" s="404"/>
      <c r="E59" s="404"/>
      <c r="F59" s="404"/>
      <c r="G59" s="404"/>
      <c r="H59" s="404"/>
      <c r="I59" s="404"/>
      <c r="J59" s="404"/>
      <c r="K59" s="404"/>
      <c r="L59" s="404"/>
      <c r="M59" s="404"/>
      <c r="N59" s="404"/>
      <c r="O59" s="404"/>
      <c r="P59" s="685" t="s">
        <v>21</v>
      </c>
      <c r="Q59" s="686"/>
      <c r="R59" s="686"/>
      <c r="S59" s="687"/>
      <c r="T59" s="376">
        <f>SUM(T60:T61)</f>
        <v>2165.56</v>
      </c>
      <c r="U59" s="376">
        <f>SUM(U60:U61)</f>
        <v>1652.4199999999998</v>
      </c>
      <c r="V59" s="338"/>
      <c r="W59" s="338"/>
      <c r="X59" s="338"/>
      <c r="Y59" s="338"/>
      <c r="Z59" s="338"/>
      <c r="AA59" s="338"/>
      <c r="AB59" s="338"/>
      <c r="AC59" s="338"/>
      <c r="AD59" s="338"/>
      <c r="AE59" s="338"/>
      <c r="AF59" s="338"/>
      <c r="AG59" s="338"/>
      <c r="AH59" s="338"/>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row>
    <row r="60" spans="1:91" ht="12.75" customHeight="1">
      <c r="A60" s="338"/>
      <c r="B60" s="404"/>
      <c r="C60" s="404"/>
      <c r="D60" s="404"/>
      <c r="E60" s="404"/>
      <c r="F60" s="404"/>
      <c r="G60" s="404"/>
      <c r="H60" s="404"/>
      <c r="I60" s="404"/>
      <c r="J60" s="404"/>
      <c r="K60" s="404"/>
      <c r="L60" s="404"/>
      <c r="M60" s="404"/>
      <c r="N60" s="404"/>
      <c r="O60" s="404"/>
      <c r="P60" s="682" t="s">
        <v>469</v>
      </c>
      <c r="Q60" s="683"/>
      <c r="R60" s="683"/>
      <c r="S60" s="684"/>
      <c r="T60" s="377">
        <f>+J45</f>
        <v>113</v>
      </c>
      <c r="U60" s="377">
        <f>+J45</f>
        <v>113</v>
      </c>
      <c r="V60" s="338"/>
      <c r="W60" s="338"/>
      <c r="X60" s="338"/>
      <c r="Y60" s="338"/>
      <c r="Z60" s="338"/>
      <c r="AA60" s="338"/>
      <c r="AB60" s="338"/>
      <c r="AC60" s="338"/>
      <c r="AD60" s="338"/>
      <c r="AE60" s="338"/>
      <c r="AF60" s="338"/>
      <c r="AG60" s="338"/>
      <c r="AH60" s="338"/>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row>
    <row r="61" spans="1:91" ht="12.75" customHeight="1">
      <c r="A61" s="338"/>
      <c r="B61" s="404"/>
      <c r="C61" s="404"/>
      <c r="D61" s="404"/>
      <c r="E61" s="404"/>
      <c r="F61" s="404"/>
      <c r="G61" s="404"/>
      <c r="H61" s="404"/>
      <c r="I61" s="404"/>
      <c r="J61" s="404"/>
      <c r="K61" s="404"/>
      <c r="L61" s="404"/>
      <c r="M61" s="404"/>
      <c r="N61" s="404"/>
      <c r="O61" s="404"/>
      <c r="P61" s="682" t="s">
        <v>470</v>
      </c>
      <c r="Q61" s="683"/>
      <c r="R61" s="683"/>
      <c r="S61" s="684"/>
      <c r="T61" s="377">
        <f>+T57*T71</f>
        <v>2052.56</v>
      </c>
      <c r="U61" s="377">
        <f>+T57*U71</f>
        <v>1539.4199999999998</v>
      </c>
      <c r="V61" s="338"/>
      <c r="W61" s="338"/>
      <c r="X61" s="338"/>
      <c r="Y61" s="338"/>
      <c r="Z61" s="338"/>
      <c r="AA61" s="338"/>
      <c r="AB61" s="338"/>
      <c r="AC61" s="338"/>
      <c r="AD61" s="338"/>
      <c r="AE61" s="338"/>
      <c r="AF61" s="338"/>
      <c r="AG61" s="338"/>
      <c r="AH61" s="338"/>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row>
    <row r="62" spans="1:91" ht="12.75" customHeight="1">
      <c r="A62" s="338"/>
      <c r="B62" s="404"/>
      <c r="C62" s="404"/>
      <c r="D62" s="404"/>
      <c r="E62" s="404"/>
      <c r="F62" s="404"/>
      <c r="G62" s="404"/>
      <c r="H62" s="404"/>
      <c r="I62" s="404"/>
      <c r="J62" s="404"/>
      <c r="K62" s="404"/>
      <c r="L62" s="404"/>
      <c r="M62" s="404"/>
      <c r="N62" s="404"/>
      <c r="O62" s="404"/>
      <c r="P62" s="685" t="s">
        <v>22</v>
      </c>
      <c r="Q62" s="686"/>
      <c r="R62" s="686"/>
      <c r="S62" s="687"/>
      <c r="T62" s="376">
        <f>+T59</f>
        <v>2165.56</v>
      </c>
      <c r="U62" s="376">
        <f>+U59</f>
        <v>1652.4199999999998</v>
      </c>
      <c r="V62" s="338"/>
      <c r="W62" s="338"/>
      <c r="X62" s="338"/>
      <c r="Y62" s="338"/>
      <c r="Z62" s="338"/>
      <c r="AA62" s="338"/>
      <c r="AB62" s="338"/>
      <c r="AC62" s="338"/>
      <c r="AD62" s="338"/>
      <c r="AE62" s="338"/>
      <c r="AF62" s="338"/>
      <c r="AG62" s="338"/>
      <c r="AH62" s="338"/>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row>
    <row r="63" spans="1:91" ht="12" customHeight="1">
      <c r="A63" s="338"/>
      <c r="B63" s="404"/>
      <c r="C63" s="404"/>
      <c r="D63" s="404"/>
      <c r="E63" s="404"/>
      <c r="F63" s="404"/>
      <c r="G63" s="404"/>
      <c r="H63" s="404"/>
      <c r="I63" s="404"/>
      <c r="J63" s="404"/>
      <c r="K63" s="404"/>
      <c r="L63" s="404"/>
      <c r="M63" s="404"/>
      <c r="N63" s="404"/>
      <c r="O63" s="404"/>
      <c r="P63" s="679" t="s">
        <v>471</v>
      </c>
      <c r="Q63" s="679"/>
      <c r="R63" s="679"/>
      <c r="S63" s="679"/>
      <c r="T63" s="679"/>
      <c r="U63" s="679"/>
      <c r="V63" s="338"/>
      <c r="W63" s="338"/>
      <c r="X63" s="338"/>
      <c r="Y63" s="338"/>
      <c r="Z63" s="338"/>
      <c r="AA63" s="338"/>
      <c r="AB63" s="338"/>
      <c r="AC63" s="338"/>
      <c r="AD63" s="338"/>
      <c r="AE63" s="338"/>
      <c r="AF63" s="338"/>
      <c r="AG63" s="338"/>
      <c r="AH63" s="338"/>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row>
    <row r="64" spans="1:91" ht="12" customHeight="1">
      <c r="A64" s="338"/>
      <c r="B64" s="404"/>
      <c r="C64" s="404"/>
      <c r="D64" s="404"/>
      <c r="E64" s="404"/>
      <c r="F64" s="404"/>
      <c r="G64" s="404"/>
      <c r="H64" s="404"/>
      <c r="I64" s="404"/>
      <c r="J64" s="404"/>
      <c r="K64" s="404"/>
      <c r="L64" s="404"/>
      <c r="M64" s="404"/>
      <c r="N64" s="404"/>
      <c r="O64" s="404"/>
      <c r="P64" s="680" t="s">
        <v>484</v>
      </c>
      <c r="Q64" s="680"/>
      <c r="R64" s="680"/>
      <c r="S64" s="680"/>
      <c r="T64" s="680"/>
      <c r="U64" s="680"/>
      <c r="V64" s="338"/>
      <c r="W64" s="338"/>
      <c r="X64" s="338"/>
      <c r="Y64" s="338"/>
      <c r="Z64" s="338"/>
      <c r="AA64" s="338"/>
      <c r="AB64" s="338"/>
      <c r="AC64" s="338"/>
      <c r="AD64" s="338"/>
      <c r="AE64" s="338"/>
      <c r="AF64" s="338"/>
      <c r="AG64" s="338"/>
      <c r="AH64" s="338"/>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row>
    <row r="65" spans="1:91" ht="12" customHeight="1">
      <c r="A65" s="338"/>
      <c r="B65" s="404"/>
      <c r="C65" s="404"/>
      <c r="D65" s="404"/>
      <c r="E65" s="404"/>
      <c r="F65" s="404"/>
      <c r="G65" s="404"/>
      <c r="H65" s="404"/>
      <c r="I65" s="404"/>
      <c r="J65" s="404"/>
      <c r="K65" s="404"/>
      <c r="L65" s="404"/>
      <c r="M65" s="404"/>
      <c r="N65" s="404"/>
      <c r="O65" s="404"/>
      <c r="P65" s="680" t="s">
        <v>23</v>
      </c>
      <c r="Q65" s="680"/>
      <c r="R65" s="680"/>
      <c r="S65" s="680"/>
      <c r="T65" s="680"/>
      <c r="U65" s="680"/>
      <c r="V65" s="338"/>
      <c r="W65" s="338"/>
      <c r="X65" s="338"/>
      <c r="Y65" s="338"/>
      <c r="Z65" s="338"/>
      <c r="AA65" s="338"/>
      <c r="AB65" s="338"/>
      <c r="AC65" s="338"/>
      <c r="AD65" s="338"/>
      <c r="AE65" s="338"/>
      <c r="AF65" s="338"/>
      <c r="AG65" s="338"/>
      <c r="AH65" s="338"/>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row>
    <row r="66" spans="1:91" ht="12" customHeight="1">
      <c r="A66" s="338"/>
      <c r="B66" s="404"/>
      <c r="C66" s="404"/>
      <c r="D66" s="404"/>
      <c r="E66" s="404"/>
      <c r="F66" s="404"/>
      <c r="G66" s="404"/>
      <c r="H66" s="404"/>
      <c r="I66" s="404"/>
      <c r="J66" s="404"/>
      <c r="K66" s="404"/>
      <c r="L66" s="404"/>
      <c r="M66" s="404"/>
      <c r="N66" s="404"/>
      <c r="O66" s="404"/>
      <c r="P66" s="680" t="s">
        <v>472</v>
      </c>
      <c r="Q66" s="680"/>
      <c r="R66" s="680"/>
      <c r="S66" s="680"/>
      <c r="T66" s="680"/>
      <c r="U66" s="680"/>
      <c r="V66" s="338"/>
      <c r="W66" s="338"/>
      <c r="X66" s="338"/>
      <c r="Y66" s="338"/>
      <c r="Z66" s="338"/>
      <c r="AA66" s="338"/>
      <c r="AB66" s="338"/>
      <c r="AC66" s="338"/>
      <c r="AD66" s="338"/>
      <c r="AE66" s="338"/>
      <c r="AF66" s="338"/>
      <c r="AG66" s="338"/>
      <c r="AH66" s="338"/>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39"/>
      <c r="BV66" s="339"/>
      <c r="BW66" s="339"/>
      <c r="BX66" s="339"/>
      <c r="BY66" s="339"/>
      <c r="BZ66" s="339"/>
      <c r="CA66" s="339"/>
      <c r="CB66" s="339"/>
      <c r="CC66" s="339"/>
      <c r="CD66" s="339"/>
      <c r="CE66" s="339"/>
      <c r="CF66" s="339"/>
      <c r="CG66" s="339"/>
      <c r="CH66" s="339"/>
      <c r="CI66" s="339"/>
      <c r="CJ66" s="339"/>
      <c r="CK66" s="339"/>
      <c r="CL66" s="339"/>
      <c r="CM66" s="339"/>
    </row>
    <row r="67" spans="1:91" ht="12" customHeight="1">
      <c r="A67" s="338"/>
      <c r="B67" s="404"/>
      <c r="C67" s="404"/>
      <c r="D67" s="404"/>
      <c r="E67" s="404"/>
      <c r="F67" s="404"/>
      <c r="G67" s="404"/>
      <c r="H67" s="404"/>
      <c r="I67" s="404"/>
      <c r="J67" s="404"/>
      <c r="K67" s="404"/>
      <c r="L67" s="404"/>
      <c r="M67" s="404"/>
      <c r="N67" s="404"/>
      <c r="O67" s="404"/>
      <c r="P67" s="680" t="s">
        <v>473</v>
      </c>
      <c r="Q67" s="680"/>
      <c r="R67" s="680"/>
      <c r="S67" s="680"/>
      <c r="T67" s="680"/>
      <c r="U67" s="680"/>
      <c r="V67" s="338"/>
      <c r="W67" s="338"/>
      <c r="X67" s="338"/>
      <c r="Y67" s="338"/>
      <c r="Z67" s="338"/>
      <c r="AA67" s="338"/>
      <c r="AB67" s="338"/>
      <c r="AC67" s="338"/>
      <c r="AD67" s="338"/>
      <c r="AE67" s="338"/>
      <c r="AF67" s="338"/>
      <c r="AG67" s="338"/>
      <c r="AH67" s="338"/>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c r="BV67" s="339"/>
      <c r="BW67" s="339"/>
      <c r="BX67" s="339"/>
      <c r="BY67" s="339"/>
      <c r="BZ67" s="339"/>
      <c r="CA67" s="339"/>
      <c r="CB67" s="339"/>
      <c r="CC67" s="339"/>
      <c r="CD67" s="339"/>
      <c r="CE67" s="339"/>
      <c r="CF67" s="339"/>
      <c r="CG67" s="339"/>
      <c r="CH67" s="339"/>
      <c r="CI67" s="339"/>
      <c r="CJ67" s="339"/>
      <c r="CK67" s="339"/>
      <c r="CL67" s="339"/>
      <c r="CM67" s="339"/>
    </row>
    <row r="68" spans="1:91" ht="12" customHeight="1">
      <c r="A68" s="338"/>
      <c r="B68" s="404"/>
      <c r="C68" s="404"/>
      <c r="D68" s="404"/>
      <c r="E68" s="404"/>
      <c r="F68" s="404"/>
      <c r="G68" s="404"/>
      <c r="H68" s="404"/>
      <c r="I68" s="404"/>
      <c r="J68" s="404"/>
      <c r="K68" s="404"/>
      <c r="L68" s="404"/>
      <c r="M68" s="404"/>
      <c r="N68" s="404"/>
      <c r="O68" s="404"/>
      <c r="P68" s="681" t="s">
        <v>474</v>
      </c>
      <c r="Q68" s="681"/>
      <c r="R68" s="681"/>
      <c r="S68" s="681"/>
      <c r="T68" s="681"/>
      <c r="U68" s="681"/>
      <c r="V68" s="338"/>
      <c r="W68" s="338"/>
      <c r="X68" s="338"/>
      <c r="Y68" s="338"/>
      <c r="Z68" s="338"/>
      <c r="AA68" s="338"/>
      <c r="AB68" s="338"/>
      <c r="AC68" s="338"/>
      <c r="AD68" s="338"/>
      <c r="AE68" s="338"/>
      <c r="AF68" s="338"/>
      <c r="AG68" s="338"/>
      <c r="AH68" s="338"/>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row>
    <row r="69" spans="1:91" ht="12.75" customHeight="1">
      <c r="A69" s="338"/>
      <c r="B69" s="404"/>
      <c r="C69" s="404"/>
      <c r="D69" s="404"/>
      <c r="E69" s="404"/>
      <c r="F69" s="404"/>
      <c r="G69" s="404"/>
      <c r="H69" s="404"/>
      <c r="I69" s="404"/>
      <c r="J69" s="404"/>
      <c r="K69" s="404"/>
      <c r="L69" s="404"/>
      <c r="M69" s="404"/>
      <c r="N69" s="404"/>
      <c r="O69" s="404"/>
      <c r="P69" s="378" t="s">
        <v>475</v>
      </c>
      <c r="Q69" s="379"/>
      <c r="R69" s="379"/>
      <c r="S69" s="379"/>
      <c r="T69" s="379"/>
      <c r="U69" s="380"/>
      <c r="V69" s="338"/>
      <c r="W69" s="338"/>
      <c r="X69" s="338"/>
      <c r="Y69" s="338"/>
      <c r="Z69" s="338"/>
      <c r="AA69" s="338"/>
      <c r="AB69" s="338"/>
      <c r="AC69" s="338"/>
      <c r="AD69" s="338"/>
      <c r="AE69" s="338"/>
      <c r="AF69" s="338"/>
      <c r="AG69" s="338"/>
      <c r="AH69" s="338"/>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39"/>
      <c r="BV69" s="339"/>
      <c r="BW69" s="339"/>
      <c r="BX69" s="339"/>
      <c r="BY69" s="339"/>
      <c r="BZ69" s="339"/>
      <c r="CA69" s="339"/>
      <c r="CB69" s="339"/>
      <c r="CC69" s="339"/>
      <c r="CD69" s="339"/>
      <c r="CE69" s="339"/>
      <c r="CF69" s="339"/>
      <c r="CG69" s="339"/>
      <c r="CH69" s="339"/>
      <c r="CI69" s="339"/>
      <c r="CJ69" s="339"/>
      <c r="CK69" s="339"/>
      <c r="CL69" s="339"/>
      <c r="CM69" s="339"/>
    </row>
    <row r="70" spans="1:91" ht="12" customHeight="1">
      <c r="A70" s="338"/>
      <c r="B70" s="404"/>
      <c r="C70" s="404"/>
      <c r="D70" s="404"/>
      <c r="E70" s="404"/>
      <c r="F70" s="404"/>
      <c r="G70" s="404"/>
      <c r="H70" s="404"/>
      <c r="I70" s="404"/>
      <c r="J70" s="404"/>
      <c r="K70" s="404"/>
      <c r="L70" s="404"/>
      <c r="M70" s="404"/>
      <c r="N70" s="404"/>
      <c r="O70" s="404"/>
      <c r="P70" s="676" t="s">
        <v>486</v>
      </c>
      <c r="Q70" s="677"/>
      <c r="R70" s="677"/>
      <c r="S70" s="677"/>
      <c r="T70" s="677"/>
      <c r="U70" s="678"/>
      <c r="V70" s="338"/>
      <c r="W70" s="338"/>
      <c r="X70" s="338"/>
      <c r="Y70" s="338"/>
      <c r="Z70" s="338"/>
      <c r="AA70" s="338"/>
      <c r="AB70" s="338"/>
      <c r="AC70" s="338"/>
      <c r="AD70" s="338"/>
      <c r="AE70" s="338"/>
      <c r="AF70" s="338"/>
      <c r="AG70" s="338"/>
      <c r="AH70" s="338"/>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339"/>
      <c r="BX70" s="339"/>
      <c r="BY70" s="339"/>
      <c r="BZ70" s="339"/>
      <c r="CA70" s="339"/>
      <c r="CB70" s="339"/>
      <c r="CC70" s="339"/>
      <c r="CD70" s="339"/>
      <c r="CE70" s="339"/>
      <c r="CF70" s="339"/>
      <c r="CG70" s="339"/>
      <c r="CH70" s="339"/>
      <c r="CI70" s="339"/>
      <c r="CJ70" s="339"/>
      <c r="CK70" s="339"/>
      <c r="CL70" s="339"/>
      <c r="CM70" s="339"/>
    </row>
    <row r="71" spans="1:91" ht="12.75" customHeight="1">
      <c r="A71" s="338"/>
      <c r="B71" s="404"/>
      <c r="C71" s="404"/>
      <c r="D71" s="404"/>
      <c r="E71" s="404"/>
      <c r="F71" s="404"/>
      <c r="G71" s="404"/>
      <c r="H71" s="404"/>
      <c r="I71" s="404"/>
      <c r="J71" s="404"/>
      <c r="K71" s="404"/>
      <c r="L71" s="404"/>
      <c r="M71" s="404"/>
      <c r="N71" s="404"/>
      <c r="O71" s="404"/>
      <c r="P71" s="381"/>
      <c r="Q71" s="382"/>
      <c r="R71" s="382"/>
      <c r="S71" s="382"/>
      <c r="T71" s="383">
        <v>0.08</v>
      </c>
      <c r="U71" s="384">
        <v>0.06</v>
      </c>
      <c r="V71" s="338"/>
      <c r="W71" s="338"/>
      <c r="X71" s="338"/>
      <c r="Y71" s="338"/>
      <c r="Z71" s="338"/>
      <c r="AA71" s="338"/>
      <c r="AB71" s="338"/>
      <c r="AC71" s="338"/>
      <c r="AD71" s="338"/>
      <c r="AE71" s="338"/>
      <c r="AF71" s="338"/>
      <c r="AG71" s="338"/>
      <c r="AH71" s="338"/>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row>
    <row r="72" spans="1:91" ht="12.75" customHeight="1">
      <c r="A72" s="338"/>
      <c r="B72" s="404"/>
      <c r="C72" s="404"/>
      <c r="D72" s="404"/>
      <c r="E72" s="404"/>
      <c r="F72" s="404"/>
      <c r="G72" s="404"/>
      <c r="H72" s="404"/>
      <c r="I72" s="404"/>
      <c r="J72" s="404"/>
      <c r="K72" s="404"/>
      <c r="L72" s="389"/>
      <c r="M72" s="389"/>
      <c r="N72" s="389"/>
      <c r="O72" s="389"/>
      <c r="P72" s="389"/>
      <c r="Q72" s="389"/>
      <c r="R72" s="389"/>
      <c r="S72" s="389"/>
      <c r="T72" s="389"/>
      <c r="U72" s="404"/>
      <c r="V72" s="389"/>
      <c r="W72" s="389"/>
      <c r="X72" s="389"/>
      <c r="Y72" s="389"/>
      <c r="Z72" s="389"/>
      <c r="AA72" s="389"/>
      <c r="AB72" s="389"/>
      <c r="AC72" s="389"/>
      <c r="AD72" s="389"/>
      <c r="AE72" s="389"/>
      <c r="AF72" s="389"/>
      <c r="AG72" s="389"/>
      <c r="AH72" s="389"/>
      <c r="AI72" s="406"/>
      <c r="AJ72" s="385"/>
      <c r="AK72" s="385"/>
      <c r="AL72" s="385"/>
      <c r="AM72" s="385"/>
      <c r="AN72" s="385"/>
      <c r="AO72" s="385"/>
      <c r="AP72" s="385"/>
      <c r="AQ72" s="385"/>
      <c r="AR72" s="385"/>
      <c r="AS72" s="385"/>
      <c r="AT72" s="385"/>
      <c r="AU72" s="385"/>
      <c r="AV72" s="385"/>
      <c r="AW72" s="385"/>
      <c r="AX72" s="385"/>
      <c r="AY72" s="385"/>
      <c r="AZ72" s="385"/>
      <c r="BA72" s="385"/>
      <c r="BB72" s="385"/>
      <c r="BC72" s="385"/>
      <c r="BD72" s="385"/>
      <c r="BE72" s="385"/>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row>
    <row r="73" spans="1:91" ht="12.75" customHeight="1">
      <c r="A73" s="338"/>
      <c r="B73" s="404"/>
      <c r="C73" s="404"/>
      <c r="D73" s="404"/>
      <c r="E73" s="404"/>
      <c r="F73" s="404"/>
      <c r="G73" s="404"/>
      <c r="H73" s="404"/>
      <c r="I73" s="404"/>
      <c r="J73" s="404"/>
      <c r="K73" s="404"/>
      <c r="L73" s="389"/>
      <c r="M73" s="389"/>
      <c r="N73" s="389"/>
      <c r="O73" s="389"/>
      <c r="P73" s="389"/>
      <c r="Q73" s="389"/>
      <c r="R73" s="389"/>
      <c r="S73" s="389"/>
      <c r="T73" s="389"/>
      <c r="U73" s="404"/>
      <c r="V73" s="389"/>
      <c r="W73" s="695" t="s">
        <v>476</v>
      </c>
      <c r="X73" s="695"/>
      <c r="Y73" s="695"/>
      <c r="Z73" s="389"/>
      <c r="AA73" s="389"/>
      <c r="AB73" s="389"/>
      <c r="AC73" s="389"/>
      <c r="AD73" s="389"/>
      <c r="AE73" s="389"/>
      <c r="AF73" s="389"/>
      <c r="AG73" s="389"/>
      <c r="AH73" s="389"/>
      <c r="AI73" s="406"/>
      <c r="AJ73" s="385"/>
      <c r="AK73" s="385"/>
      <c r="AL73" s="385"/>
      <c r="AM73" s="385"/>
      <c r="AN73" s="385"/>
      <c r="AO73" s="385"/>
      <c r="AP73" s="385"/>
      <c r="AQ73" s="385"/>
      <c r="AR73" s="385"/>
      <c r="AS73" s="385"/>
      <c r="AT73" s="385"/>
      <c r="AU73" s="385"/>
      <c r="AV73" s="385"/>
      <c r="AW73" s="385"/>
      <c r="AX73" s="385"/>
      <c r="AY73" s="385"/>
      <c r="AZ73" s="385"/>
      <c r="BA73" s="385"/>
      <c r="BB73" s="385"/>
      <c r="BC73" s="385"/>
      <c r="BD73" s="385"/>
      <c r="BE73" s="385"/>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row>
    <row r="74" spans="1:91" ht="12.75" customHeight="1">
      <c r="A74" s="338"/>
      <c r="B74" s="404"/>
      <c r="C74" s="404"/>
      <c r="D74" s="404"/>
      <c r="E74" s="404"/>
      <c r="F74" s="404"/>
      <c r="G74" s="404"/>
      <c r="H74" s="404"/>
      <c r="I74" s="404"/>
      <c r="J74" s="404"/>
      <c r="K74" s="404"/>
      <c r="L74" s="389"/>
      <c r="M74" s="389"/>
      <c r="N74" s="389"/>
      <c r="O74" s="389"/>
      <c r="P74" s="389"/>
      <c r="Q74" s="389"/>
      <c r="R74" s="389"/>
      <c r="S74" s="389"/>
      <c r="T74" s="389"/>
      <c r="U74" s="404"/>
      <c r="V74" s="389"/>
      <c r="W74" s="408" t="s">
        <v>24</v>
      </c>
      <c r="X74" s="408" t="s">
        <v>25</v>
      </c>
      <c r="Y74" s="408" t="s">
        <v>26</v>
      </c>
      <c r="Z74" s="389"/>
      <c r="AA74" s="389"/>
      <c r="AB74" s="389"/>
      <c r="AC74" s="389"/>
      <c r="AD74" s="389"/>
      <c r="AE74" s="389"/>
      <c r="AF74" s="389"/>
      <c r="AG74" s="389"/>
      <c r="AH74" s="389"/>
      <c r="AI74" s="406"/>
      <c r="AJ74" s="385"/>
      <c r="AK74" s="385"/>
      <c r="AL74" s="385"/>
      <c r="AM74" s="385"/>
      <c r="AN74" s="385"/>
      <c r="AO74" s="385"/>
      <c r="AP74" s="385"/>
      <c r="AQ74" s="385"/>
      <c r="AR74" s="385"/>
      <c r="AS74" s="385"/>
      <c r="AT74" s="385"/>
      <c r="AU74" s="385"/>
      <c r="AV74" s="385"/>
      <c r="AW74" s="385"/>
      <c r="AX74" s="385"/>
      <c r="AY74" s="385"/>
      <c r="AZ74" s="385"/>
      <c r="BA74" s="385"/>
      <c r="BB74" s="385"/>
      <c r="BC74" s="385"/>
      <c r="BD74" s="385"/>
      <c r="BE74" s="385"/>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39"/>
      <c r="CK74" s="339"/>
      <c r="CL74" s="339"/>
      <c r="CM74" s="339"/>
    </row>
    <row r="75" spans="1:91" ht="12.75" customHeight="1">
      <c r="A75" s="338"/>
      <c r="B75" s="404"/>
      <c r="C75" s="404"/>
      <c r="D75" s="404"/>
      <c r="E75" s="404"/>
      <c r="F75" s="404"/>
      <c r="G75" s="404"/>
      <c r="H75" s="404"/>
      <c r="I75" s="404"/>
      <c r="J75" s="404"/>
      <c r="K75" s="404"/>
      <c r="L75" s="389"/>
      <c r="M75" s="389"/>
      <c r="N75" s="389"/>
      <c r="O75" s="389"/>
      <c r="P75" s="389"/>
      <c r="Q75" s="389"/>
      <c r="R75" s="389"/>
      <c r="S75" s="389"/>
      <c r="T75" s="389"/>
      <c r="U75" s="404"/>
      <c r="V75" s="389"/>
      <c r="W75" s="386">
        <v>0</v>
      </c>
      <c r="X75" s="387">
        <v>2013</v>
      </c>
      <c r="Y75" s="387">
        <f>+U59+T59</f>
        <v>3817.9799999999996</v>
      </c>
      <c r="Z75" s="389"/>
      <c r="AA75" s="389"/>
      <c r="AB75" s="389"/>
      <c r="AC75" s="389"/>
      <c r="AD75" s="389"/>
      <c r="AE75" s="389"/>
      <c r="AF75" s="389"/>
      <c r="AG75" s="389"/>
      <c r="AH75" s="389"/>
      <c r="AI75" s="406"/>
      <c r="AJ75" s="385"/>
      <c r="AK75" s="385"/>
      <c r="AL75" s="385"/>
      <c r="AM75" s="385"/>
      <c r="AN75" s="385"/>
      <c r="AO75" s="385"/>
      <c r="AP75" s="385"/>
      <c r="AQ75" s="385"/>
      <c r="AR75" s="385"/>
      <c r="AS75" s="385"/>
      <c r="AT75" s="385"/>
      <c r="AU75" s="385"/>
      <c r="AV75" s="385"/>
      <c r="AW75" s="385"/>
      <c r="AX75" s="385"/>
      <c r="AY75" s="385"/>
      <c r="AZ75" s="385"/>
      <c r="BA75" s="385"/>
      <c r="BB75" s="385"/>
      <c r="BC75" s="385"/>
      <c r="BD75" s="385"/>
      <c r="BE75" s="385"/>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c r="CK75" s="339"/>
      <c r="CL75" s="339"/>
      <c r="CM75" s="339"/>
    </row>
    <row r="76" spans="1:91" ht="12.75" customHeight="1">
      <c r="A76" s="338"/>
      <c r="B76" s="404"/>
      <c r="C76" s="404"/>
      <c r="D76" s="404"/>
      <c r="E76" s="404"/>
      <c r="F76" s="404"/>
      <c r="G76" s="404"/>
      <c r="H76" s="404"/>
      <c r="I76" s="404"/>
      <c r="J76" s="404"/>
      <c r="K76" s="404"/>
      <c r="L76" s="389"/>
      <c r="M76" s="389"/>
      <c r="N76" s="389"/>
      <c r="O76" s="389"/>
      <c r="P76" s="389"/>
      <c r="Q76" s="389"/>
      <c r="R76" s="389"/>
      <c r="S76" s="389"/>
      <c r="T76" s="389"/>
      <c r="U76" s="404"/>
      <c r="V76" s="389"/>
      <c r="W76" s="386">
        <v>1</v>
      </c>
      <c r="X76" s="387">
        <v>2014</v>
      </c>
      <c r="Y76" s="387">
        <f>+Y75*(1+$AA$78)</f>
        <v>3917.2474799999995</v>
      </c>
      <c r="Z76" s="389"/>
      <c r="AA76" s="389"/>
      <c r="AB76" s="389"/>
      <c r="AC76" s="389"/>
      <c r="AD76" s="389"/>
      <c r="AE76" s="389"/>
      <c r="AF76" s="389"/>
      <c r="AG76" s="389"/>
      <c r="AH76" s="389"/>
      <c r="AI76" s="406"/>
      <c r="AJ76" s="385"/>
      <c r="AK76" s="385"/>
      <c r="AL76" s="385"/>
      <c r="AM76" s="385"/>
      <c r="AN76" s="385"/>
      <c r="AO76" s="385"/>
      <c r="AP76" s="385"/>
      <c r="AQ76" s="385"/>
      <c r="AR76" s="385"/>
      <c r="AS76" s="385"/>
      <c r="AT76" s="385"/>
      <c r="AU76" s="385"/>
      <c r="AV76" s="385"/>
      <c r="AW76" s="385"/>
      <c r="AX76" s="385"/>
      <c r="AY76" s="385"/>
      <c r="AZ76" s="385"/>
      <c r="BA76" s="385"/>
      <c r="BB76" s="385"/>
      <c r="BC76" s="385"/>
      <c r="BD76" s="385"/>
      <c r="BE76" s="385"/>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39"/>
      <c r="CK76" s="339"/>
      <c r="CL76" s="339"/>
      <c r="CM76" s="339"/>
    </row>
    <row r="77" spans="1:91" ht="12.75" customHeight="1">
      <c r="A77" s="338"/>
      <c r="B77" s="404"/>
      <c r="C77" s="404"/>
      <c r="D77" s="404"/>
      <c r="E77" s="404"/>
      <c r="F77" s="404"/>
      <c r="G77" s="404"/>
      <c r="H77" s="404"/>
      <c r="I77" s="404"/>
      <c r="J77" s="404"/>
      <c r="K77" s="404"/>
      <c r="L77" s="389"/>
      <c r="M77" s="389"/>
      <c r="N77" s="389"/>
      <c r="O77" s="389"/>
      <c r="P77" s="389"/>
      <c r="Q77" s="389"/>
      <c r="R77" s="389"/>
      <c r="S77" s="389"/>
      <c r="T77" s="389"/>
      <c r="U77" s="404"/>
      <c r="V77" s="389"/>
      <c r="W77" s="386">
        <v>2</v>
      </c>
      <c r="X77" s="387">
        <v>2015</v>
      </c>
      <c r="Y77" s="387">
        <f t="shared" ref="Y77:Y85" si="1">+Y76*(1+$AA$78)</f>
        <v>4019.0959144799995</v>
      </c>
      <c r="Z77" s="389"/>
      <c r="AA77" s="389"/>
      <c r="AB77" s="389"/>
      <c r="AC77" s="389"/>
      <c r="AD77" s="389"/>
      <c r="AE77" s="389"/>
      <c r="AF77" s="389"/>
      <c r="AG77" s="389"/>
      <c r="AH77" s="389"/>
      <c r="AI77" s="406"/>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c r="CD77" s="339"/>
      <c r="CE77" s="339"/>
      <c r="CF77" s="339"/>
      <c r="CG77" s="339"/>
      <c r="CH77" s="339"/>
      <c r="CI77" s="339"/>
      <c r="CJ77" s="339"/>
      <c r="CK77" s="339"/>
      <c r="CL77" s="339"/>
      <c r="CM77" s="339"/>
    </row>
    <row r="78" spans="1:91" ht="12.75" customHeight="1">
      <c r="A78" s="338"/>
      <c r="B78" s="404"/>
      <c r="C78" s="404"/>
      <c r="D78" s="404"/>
      <c r="E78" s="404"/>
      <c r="F78" s="404"/>
      <c r="G78" s="404"/>
      <c r="H78" s="404"/>
      <c r="I78" s="404"/>
      <c r="J78" s="407"/>
      <c r="K78" s="407"/>
      <c r="L78" s="513"/>
      <c r="M78" s="513"/>
      <c r="N78" s="513"/>
      <c r="O78" s="513"/>
      <c r="P78" s="513"/>
      <c r="Q78" s="513"/>
      <c r="R78" s="513"/>
      <c r="S78" s="513"/>
      <c r="T78" s="513"/>
      <c r="U78" s="407"/>
      <c r="V78" s="389"/>
      <c r="W78" s="386">
        <v>3</v>
      </c>
      <c r="X78" s="387">
        <v>2016</v>
      </c>
      <c r="Y78" s="387">
        <f t="shared" si="1"/>
        <v>4123.5924082564798</v>
      </c>
      <c r="Z78" s="389"/>
      <c r="AA78" s="389">
        <v>2.5999999999999999E-2</v>
      </c>
      <c r="AB78" s="389"/>
      <c r="AC78" s="389"/>
      <c r="AD78" s="389"/>
      <c r="AE78" s="389"/>
      <c r="AF78" s="389"/>
      <c r="AG78" s="389"/>
      <c r="AH78" s="389"/>
      <c r="AI78" s="406"/>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c r="CD78" s="339"/>
      <c r="CE78" s="339"/>
      <c r="CF78" s="339"/>
      <c r="CG78" s="339"/>
      <c r="CH78" s="339"/>
      <c r="CI78" s="339"/>
      <c r="CJ78" s="339"/>
      <c r="CK78" s="339"/>
      <c r="CL78" s="339"/>
      <c r="CM78" s="339"/>
    </row>
    <row r="79" spans="1:91" ht="12.75" customHeight="1">
      <c r="A79" s="338"/>
      <c r="B79" s="404"/>
      <c r="C79" s="404"/>
      <c r="D79" s="404"/>
      <c r="E79" s="404"/>
      <c r="F79" s="404"/>
      <c r="G79" s="404"/>
      <c r="H79" s="404"/>
      <c r="I79" s="404"/>
      <c r="J79" s="407"/>
      <c r="K79" s="407"/>
      <c r="L79" s="513"/>
      <c r="M79" s="513"/>
      <c r="N79" s="513"/>
      <c r="O79" s="513"/>
      <c r="P79" s="513"/>
      <c r="Q79" s="513"/>
      <c r="R79" s="513"/>
      <c r="S79" s="513"/>
      <c r="T79" s="513"/>
      <c r="U79" s="513"/>
      <c r="V79" s="389"/>
      <c r="W79" s="386">
        <v>4</v>
      </c>
      <c r="X79" s="387">
        <v>2017</v>
      </c>
      <c r="Y79" s="387">
        <f t="shared" si="1"/>
        <v>4230.8058108711484</v>
      </c>
      <c r="Z79" s="389"/>
      <c r="AA79" s="389"/>
      <c r="AB79" s="389"/>
      <c r="AC79" s="389"/>
      <c r="AD79" s="389"/>
      <c r="AE79" s="389"/>
      <c r="AF79" s="389"/>
      <c r="AG79" s="389"/>
      <c r="AH79" s="389"/>
      <c r="AI79" s="406"/>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row>
    <row r="80" spans="1:91" ht="12.75" customHeight="1">
      <c r="A80" s="338"/>
      <c r="B80" s="389"/>
      <c r="C80" s="389"/>
      <c r="D80" s="389"/>
      <c r="E80" s="389"/>
      <c r="F80" s="389"/>
      <c r="G80" s="389"/>
      <c r="H80" s="389"/>
      <c r="I80" s="389"/>
      <c r="J80" s="513"/>
      <c r="K80" s="519"/>
      <c r="L80" s="525"/>
      <c r="M80" s="519"/>
      <c r="N80" s="513"/>
      <c r="O80" s="513"/>
      <c r="P80" s="513"/>
      <c r="Q80" s="513"/>
      <c r="R80" s="513"/>
      <c r="S80" s="513"/>
      <c r="T80" s="513"/>
      <c r="U80" s="513"/>
      <c r="V80" s="389"/>
      <c r="W80" s="386">
        <v>5</v>
      </c>
      <c r="X80" s="387">
        <v>2018</v>
      </c>
      <c r="Y80" s="387">
        <f t="shared" si="1"/>
        <v>4340.8067619537987</v>
      </c>
      <c r="Z80" s="389"/>
      <c r="AA80" s="389"/>
      <c r="AB80" s="389"/>
      <c r="AC80" s="389"/>
      <c r="AD80" s="389"/>
      <c r="AE80" s="389"/>
      <c r="AF80" s="389"/>
      <c r="AG80" s="389"/>
      <c r="AH80" s="389"/>
      <c r="AI80" s="406"/>
      <c r="AJ80" s="385"/>
      <c r="AK80" s="385"/>
      <c r="AL80" s="385"/>
      <c r="AM80" s="385"/>
      <c r="AN80" s="385"/>
      <c r="AO80" s="385"/>
      <c r="AP80" s="385"/>
      <c r="AQ80" s="385"/>
      <c r="AR80" s="385"/>
      <c r="AS80" s="385"/>
      <c r="AT80" s="385"/>
      <c r="AU80" s="385"/>
      <c r="AV80" s="385"/>
      <c r="AW80" s="385"/>
      <c r="AX80" s="385"/>
      <c r="AY80" s="385"/>
      <c r="AZ80" s="385"/>
      <c r="BA80" s="385"/>
      <c r="BB80" s="385"/>
      <c r="BC80" s="385"/>
      <c r="BD80" s="385"/>
      <c r="BE80" s="385"/>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row>
    <row r="81" spans="1:91" ht="12.75" customHeight="1">
      <c r="A81" s="338"/>
      <c r="B81" s="389"/>
      <c r="C81" s="389"/>
      <c r="D81" s="389"/>
      <c r="E81" s="389"/>
      <c r="F81" s="389"/>
      <c r="G81" s="389"/>
      <c r="H81" s="389"/>
      <c r="I81" s="389"/>
      <c r="J81" s="513"/>
      <c r="K81" s="514"/>
      <c r="L81" s="515"/>
      <c r="M81" s="516"/>
      <c r="N81" s="513"/>
      <c r="O81" s="513"/>
      <c r="P81" s="513"/>
      <c r="Q81" s="513"/>
      <c r="R81" s="513"/>
      <c r="S81" s="513"/>
      <c r="T81" s="513"/>
      <c r="U81" s="513"/>
      <c r="V81" s="389"/>
      <c r="W81" s="386">
        <v>6</v>
      </c>
      <c r="X81" s="387">
        <v>2019</v>
      </c>
      <c r="Y81" s="387">
        <f t="shared" si="1"/>
        <v>4453.6677377645974</v>
      </c>
      <c r="Z81" s="389"/>
      <c r="AA81" s="389"/>
      <c r="AB81" s="389"/>
      <c r="AC81" s="389"/>
      <c r="AD81" s="389"/>
      <c r="AE81" s="389"/>
      <c r="AF81" s="389"/>
      <c r="AG81" s="389"/>
      <c r="AH81" s="389"/>
      <c r="AI81" s="406"/>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row>
    <row r="82" spans="1:91" ht="12.75" customHeight="1">
      <c r="A82" s="338"/>
      <c r="B82" s="389"/>
      <c r="C82" s="389"/>
      <c r="D82" s="389"/>
      <c r="E82" s="389"/>
      <c r="F82" s="389"/>
      <c r="G82" s="389"/>
      <c r="H82" s="389"/>
      <c r="I82" s="389"/>
      <c r="J82" s="513"/>
      <c r="K82" s="517"/>
      <c r="L82" s="516"/>
      <c r="M82" s="516"/>
      <c r="N82" s="513"/>
      <c r="O82" s="513"/>
      <c r="P82" s="513"/>
      <c r="Q82" s="513"/>
      <c r="R82" s="513"/>
      <c r="S82" s="513"/>
      <c r="T82" s="513"/>
      <c r="U82" s="513"/>
      <c r="V82" s="389"/>
      <c r="W82" s="386">
        <v>7</v>
      </c>
      <c r="X82" s="387">
        <v>2020</v>
      </c>
      <c r="Y82" s="387">
        <f t="shared" si="1"/>
        <v>4569.4630989464767</v>
      </c>
      <c r="Z82" s="389"/>
      <c r="AA82" s="389"/>
      <c r="AB82" s="389"/>
      <c r="AC82" s="389"/>
      <c r="AD82" s="389"/>
      <c r="AE82" s="389"/>
      <c r="AF82" s="389"/>
      <c r="AG82" s="389"/>
      <c r="AH82" s="389"/>
      <c r="AI82" s="406"/>
      <c r="AJ82" s="385"/>
      <c r="AK82" s="385"/>
      <c r="AL82" s="385"/>
      <c r="AM82" s="385"/>
      <c r="AN82" s="385"/>
      <c r="AO82" s="385"/>
      <c r="AP82" s="385"/>
      <c r="AQ82" s="385"/>
      <c r="AR82" s="385"/>
      <c r="AS82" s="385"/>
      <c r="AT82" s="385"/>
      <c r="AU82" s="385"/>
      <c r="AV82" s="385"/>
      <c r="AW82" s="385"/>
      <c r="AX82" s="385"/>
      <c r="AY82" s="385"/>
      <c r="AZ82" s="385"/>
      <c r="BA82" s="385"/>
      <c r="BB82" s="385"/>
      <c r="BC82" s="385"/>
      <c r="BD82" s="385"/>
      <c r="BE82" s="385"/>
      <c r="BF82" s="339"/>
      <c r="BG82" s="339"/>
      <c r="BH82" s="339"/>
      <c r="BI82" s="339"/>
      <c r="BJ82" s="339"/>
      <c r="BK82" s="339"/>
      <c r="BL82" s="339"/>
      <c r="BM82" s="339"/>
      <c r="BN82" s="339"/>
      <c r="BO82" s="339"/>
      <c r="BP82" s="339"/>
      <c r="BQ82" s="339"/>
      <c r="BR82" s="339"/>
      <c r="BS82" s="339"/>
      <c r="BT82" s="339"/>
      <c r="BU82" s="339"/>
      <c r="BV82" s="339"/>
      <c r="BW82" s="339"/>
      <c r="BX82" s="339"/>
      <c r="BY82" s="339"/>
      <c r="BZ82" s="339"/>
      <c r="CA82" s="339"/>
      <c r="CB82" s="339"/>
      <c r="CC82" s="339"/>
      <c r="CD82" s="339"/>
      <c r="CE82" s="339"/>
      <c r="CF82" s="339"/>
      <c r="CG82" s="339"/>
      <c r="CH82" s="339"/>
      <c r="CI82" s="339"/>
      <c r="CJ82" s="339"/>
      <c r="CK82" s="339"/>
      <c r="CL82" s="339"/>
      <c r="CM82" s="339"/>
    </row>
    <row r="83" spans="1:91" ht="12.75" customHeight="1">
      <c r="A83" s="338"/>
      <c r="B83" s="389"/>
      <c r="C83" s="389"/>
      <c r="D83" s="389"/>
      <c r="E83" s="389"/>
      <c r="F83" s="389"/>
      <c r="G83" s="389"/>
      <c r="H83" s="389"/>
      <c r="I83" s="389"/>
      <c r="J83" s="513"/>
      <c r="K83" s="518"/>
      <c r="L83" s="516"/>
      <c r="M83" s="516"/>
      <c r="N83" s="513"/>
      <c r="O83" s="513"/>
      <c r="P83" s="513"/>
      <c r="Q83" s="513"/>
      <c r="R83" s="513"/>
      <c r="S83" s="513"/>
      <c r="T83" s="513"/>
      <c r="U83" s="513"/>
      <c r="V83" s="389"/>
      <c r="W83" s="386">
        <v>8</v>
      </c>
      <c r="X83" s="387">
        <v>2021</v>
      </c>
      <c r="Y83" s="387">
        <f t="shared" si="1"/>
        <v>4688.269139519085</v>
      </c>
      <c r="Z83" s="389"/>
      <c r="AA83" s="389"/>
      <c r="AB83" s="389"/>
      <c r="AC83" s="389"/>
      <c r="AD83" s="389"/>
      <c r="AE83" s="389"/>
      <c r="AF83" s="389"/>
      <c r="AG83" s="389"/>
      <c r="AH83" s="389"/>
      <c r="AI83" s="406"/>
      <c r="AJ83" s="385"/>
      <c r="AK83" s="385"/>
      <c r="AL83" s="385"/>
      <c r="AM83" s="385"/>
      <c r="AN83" s="385"/>
      <c r="AO83" s="385"/>
      <c r="AP83" s="385"/>
      <c r="AQ83" s="385"/>
      <c r="AR83" s="385"/>
      <c r="AS83" s="385"/>
      <c r="AT83" s="385"/>
      <c r="AU83" s="385"/>
      <c r="AV83" s="385"/>
      <c r="AW83" s="385"/>
      <c r="AX83" s="385"/>
      <c r="AY83" s="385"/>
      <c r="AZ83" s="385"/>
      <c r="BA83" s="385"/>
      <c r="BB83" s="385"/>
      <c r="BC83" s="385"/>
      <c r="BD83" s="385"/>
      <c r="BE83" s="385"/>
      <c r="BF83" s="339"/>
      <c r="BG83" s="339"/>
      <c r="BH83" s="339"/>
      <c r="BI83" s="339"/>
      <c r="BJ83" s="339"/>
      <c r="BK83" s="339"/>
      <c r="BL83" s="339"/>
      <c r="BM83" s="339"/>
      <c r="BN83" s="339"/>
      <c r="BO83" s="339"/>
      <c r="BP83" s="339"/>
      <c r="BQ83" s="339"/>
      <c r="BR83" s="339"/>
      <c r="BS83" s="339"/>
      <c r="BT83" s="339"/>
      <c r="BU83" s="339"/>
      <c r="BV83" s="339"/>
      <c r="BW83" s="339"/>
      <c r="BX83" s="339"/>
      <c r="BY83" s="339"/>
      <c r="BZ83" s="339"/>
      <c r="CA83" s="339"/>
      <c r="CB83" s="339"/>
      <c r="CC83" s="339"/>
      <c r="CD83" s="339"/>
      <c r="CE83" s="339"/>
      <c r="CF83" s="339"/>
      <c r="CG83" s="339"/>
      <c r="CH83" s="339"/>
      <c r="CI83" s="339"/>
      <c r="CJ83" s="339"/>
      <c r="CK83" s="339"/>
      <c r="CL83" s="339"/>
      <c r="CM83" s="339"/>
    </row>
    <row r="84" spans="1:91" ht="12.75" customHeight="1">
      <c r="A84" s="338"/>
      <c r="B84" s="389"/>
      <c r="C84" s="389"/>
      <c r="D84" s="389"/>
      <c r="E84" s="389"/>
      <c r="F84" s="389"/>
      <c r="G84" s="389"/>
      <c r="H84" s="389"/>
      <c r="I84" s="389"/>
      <c r="J84" s="513"/>
      <c r="K84" s="518"/>
      <c r="L84" s="516"/>
      <c r="M84" s="516"/>
      <c r="N84" s="513"/>
      <c r="O84" s="513"/>
      <c r="P84" s="513"/>
      <c r="Q84" s="513"/>
      <c r="R84" s="513"/>
      <c r="S84" s="513"/>
      <c r="T84" s="513"/>
      <c r="U84" s="513"/>
      <c r="V84" s="389"/>
      <c r="W84" s="386">
        <v>9</v>
      </c>
      <c r="X84" s="387">
        <v>2022</v>
      </c>
      <c r="Y84" s="387">
        <f t="shared" si="1"/>
        <v>4810.1641371465812</v>
      </c>
      <c r="Z84" s="389"/>
      <c r="AA84" s="389"/>
      <c r="AB84" s="389"/>
      <c r="AC84" s="389"/>
      <c r="AD84" s="389"/>
      <c r="AE84" s="389"/>
      <c r="AF84" s="389"/>
      <c r="AG84" s="389"/>
      <c r="AH84" s="389"/>
      <c r="AI84" s="406"/>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385"/>
      <c r="BF84" s="339"/>
      <c r="BG84" s="339"/>
      <c r="BH84" s="339"/>
      <c r="BI84" s="339"/>
      <c r="BJ84" s="339"/>
      <c r="BK84" s="339"/>
      <c r="BL84" s="339"/>
      <c r="BM84" s="339"/>
      <c r="BN84" s="339"/>
      <c r="BO84" s="339"/>
      <c r="BP84" s="339"/>
      <c r="BQ84" s="339"/>
      <c r="BR84" s="339"/>
      <c r="BS84" s="339"/>
      <c r="BT84" s="339"/>
      <c r="BU84" s="339"/>
      <c r="BV84" s="339"/>
      <c r="BW84" s="339"/>
      <c r="BX84" s="339"/>
      <c r="BY84" s="339"/>
      <c r="BZ84" s="339"/>
      <c r="CA84" s="339"/>
      <c r="CB84" s="339"/>
      <c r="CC84" s="339"/>
      <c r="CD84" s="339"/>
      <c r="CE84" s="339"/>
      <c r="CF84" s="339"/>
      <c r="CG84" s="339"/>
      <c r="CH84" s="339"/>
      <c r="CI84" s="339"/>
      <c r="CJ84" s="339"/>
      <c r="CK84" s="339"/>
      <c r="CL84" s="339"/>
      <c r="CM84" s="339"/>
    </row>
    <row r="85" spans="1:91" ht="12.75" customHeight="1">
      <c r="A85" s="338"/>
      <c r="B85" s="389"/>
      <c r="C85" s="389"/>
      <c r="D85" s="389"/>
      <c r="E85" s="389"/>
      <c r="F85" s="389"/>
      <c r="G85" s="389"/>
      <c r="H85" s="389"/>
      <c r="I85" s="389"/>
      <c r="J85" s="513"/>
      <c r="K85" s="517"/>
      <c r="L85" s="516"/>
      <c r="M85" s="516"/>
      <c r="N85" s="513"/>
      <c r="O85" s="513"/>
      <c r="P85" s="513"/>
      <c r="Q85" s="513"/>
      <c r="R85" s="513"/>
      <c r="S85" s="513"/>
      <c r="T85" s="513"/>
      <c r="U85" s="513"/>
      <c r="V85" s="389"/>
      <c r="W85" s="386">
        <v>10</v>
      </c>
      <c r="X85" s="387">
        <v>2023</v>
      </c>
      <c r="Y85" s="387">
        <f t="shared" si="1"/>
        <v>4935.2284047123921</v>
      </c>
      <c r="Z85" s="389"/>
      <c r="AA85" s="389"/>
      <c r="AB85" s="389"/>
      <c r="AC85" s="389"/>
      <c r="AD85" s="389"/>
      <c r="AE85" s="389"/>
      <c r="AF85" s="389"/>
      <c r="AG85" s="389"/>
      <c r="AH85" s="389"/>
      <c r="AI85" s="406"/>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385"/>
      <c r="BF85" s="339"/>
      <c r="BG85" s="339"/>
      <c r="BH85" s="339"/>
      <c r="BI85" s="339"/>
      <c r="BJ85" s="339"/>
      <c r="BK85" s="339"/>
      <c r="BL85" s="339"/>
      <c r="BM85" s="339"/>
      <c r="BN85" s="339"/>
      <c r="BO85" s="339"/>
      <c r="BP85" s="339"/>
      <c r="BQ85" s="339"/>
      <c r="BR85" s="339"/>
      <c r="BS85" s="339"/>
      <c r="BT85" s="339"/>
      <c r="BU85" s="339"/>
      <c r="BV85" s="339"/>
      <c r="BW85" s="339"/>
      <c r="BX85" s="339"/>
      <c r="BY85" s="339"/>
      <c r="BZ85" s="339"/>
      <c r="CA85" s="339"/>
      <c r="CB85" s="339"/>
      <c r="CC85" s="339"/>
      <c r="CD85" s="339"/>
      <c r="CE85" s="339"/>
      <c r="CF85" s="339"/>
      <c r="CG85" s="339"/>
      <c r="CH85" s="339"/>
      <c r="CI85" s="339"/>
      <c r="CJ85" s="339"/>
      <c r="CK85" s="339"/>
      <c r="CL85" s="339"/>
      <c r="CM85" s="339"/>
    </row>
    <row r="86" spans="1:91" ht="12.75" customHeight="1">
      <c r="A86" s="338"/>
      <c r="B86" s="389"/>
      <c r="C86" s="389"/>
      <c r="D86" s="389"/>
      <c r="E86" s="389"/>
      <c r="F86" s="389"/>
      <c r="G86" s="389"/>
      <c r="H86" s="389"/>
      <c r="I86" s="389"/>
      <c r="J86" s="513"/>
      <c r="K86" s="518"/>
      <c r="L86" s="516"/>
      <c r="M86" s="516"/>
      <c r="N86" s="513"/>
      <c r="O86" s="513"/>
      <c r="P86" s="513"/>
      <c r="Q86" s="513"/>
      <c r="R86" s="513"/>
      <c r="S86" s="513"/>
      <c r="T86" s="513"/>
      <c r="U86" s="513"/>
      <c r="V86" s="389"/>
      <c r="W86" s="389"/>
      <c r="X86" s="389"/>
      <c r="Y86" s="389"/>
      <c r="Z86" s="389"/>
      <c r="AA86" s="389"/>
      <c r="AB86" s="389"/>
      <c r="AC86" s="389"/>
      <c r="AD86" s="389"/>
      <c r="AE86" s="389"/>
      <c r="AF86" s="389"/>
      <c r="AG86" s="389"/>
      <c r="AH86" s="389"/>
      <c r="AI86" s="406"/>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385"/>
      <c r="BF86" s="339"/>
      <c r="BG86" s="339"/>
      <c r="BH86" s="339"/>
      <c r="BI86" s="339"/>
      <c r="BJ86" s="339"/>
      <c r="BK86" s="339"/>
      <c r="BL86" s="339"/>
      <c r="BM86" s="339"/>
      <c r="BN86" s="339"/>
      <c r="BO86" s="339"/>
      <c r="BP86" s="339"/>
      <c r="BQ86" s="339"/>
      <c r="BR86" s="339"/>
      <c r="BS86" s="339"/>
      <c r="BT86" s="339"/>
      <c r="BU86" s="339"/>
      <c r="BV86" s="339"/>
      <c r="BW86" s="339"/>
      <c r="BX86" s="339"/>
      <c r="BY86" s="339"/>
      <c r="BZ86" s="339"/>
      <c r="CA86" s="339"/>
      <c r="CB86" s="339"/>
      <c r="CC86" s="339"/>
      <c r="CD86" s="339"/>
      <c r="CE86" s="339"/>
      <c r="CF86" s="339"/>
      <c r="CG86" s="339"/>
      <c r="CH86" s="339"/>
      <c r="CI86" s="339"/>
      <c r="CJ86" s="339"/>
      <c r="CK86" s="339"/>
      <c r="CL86" s="339"/>
      <c r="CM86" s="339"/>
    </row>
    <row r="87" spans="1:91" ht="12.75" customHeight="1">
      <c r="A87" s="338"/>
      <c r="B87" s="389"/>
      <c r="C87" s="389"/>
      <c r="D87" s="389"/>
      <c r="E87" s="389"/>
      <c r="F87" s="389"/>
      <c r="G87" s="389"/>
      <c r="H87" s="389"/>
      <c r="I87" s="389"/>
      <c r="J87" s="513"/>
      <c r="K87" s="518"/>
      <c r="L87" s="516"/>
      <c r="M87" s="516"/>
      <c r="N87" s="513"/>
      <c r="O87" s="513"/>
      <c r="P87" s="513"/>
      <c r="Q87" s="513"/>
      <c r="R87" s="513"/>
      <c r="S87" s="513"/>
      <c r="T87" s="513"/>
      <c r="U87" s="513"/>
      <c r="V87" s="389"/>
      <c r="W87" s="696" t="s">
        <v>27</v>
      </c>
      <c r="X87" s="696"/>
      <c r="Y87" s="390">
        <f>SUM(Y76:Y85)</f>
        <v>44088.340893650558</v>
      </c>
      <c r="Z87" s="389"/>
      <c r="AA87" s="389"/>
      <c r="AB87" s="389"/>
      <c r="AC87" s="389"/>
      <c r="AD87" s="389"/>
      <c r="AE87" s="389"/>
      <c r="AF87" s="389"/>
      <c r="AG87" s="389"/>
      <c r="AH87" s="389"/>
      <c r="AI87" s="406"/>
      <c r="AJ87" s="385"/>
      <c r="AK87" s="385"/>
      <c r="AL87" s="385"/>
      <c r="AM87" s="385"/>
      <c r="AN87" s="385"/>
      <c r="AO87" s="385"/>
      <c r="AP87" s="385"/>
      <c r="AQ87" s="385"/>
      <c r="AR87" s="385"/>
      <c r="AS87" s="385"/>
      <c r="AT87" s="385"/>
      <c r="AU87" s="385"/>
      <c r="AV87" s="385"/>
      <c r="AW87" s="385"/>
      <c r="AX87" s="385"/>
      <c r="AY87" s="385"/>
      <c r="AZ87" s="385"/>
      <c r="BA87" s="385"/>
      <c r="BB87" s="385"/>
      <c r="BC87" s="385"/>
      <c r="BD87" s="385"/>
      <c r="BE87" s="385"/>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row>
    <row r="88" spans="1:91" ht="12.75" customHeight="1">
      <c r="A88" s="338"/>
      <c r="B88" s="389"/>
      <c r="C88" s="389"/>
      <c r="D88" s="389"/>
      <c r="E88" s="389"/>
      <c r="F88" s="389"/>
      <c r="G88" s="389"/>
      <c r="H88" s="389"/>
      <c r="I88" s="389"/>
      <c r="J88" s="513"/>
      <c r="K88" s="518"/>
      <c r="L88" s="516"/>
      <c r="M88" s="516"/>
      <c r="N88" s="513"/>
      <c r="O88" s="513"/>
      <c r="P88" s="513"/>
      <c r="Q88" s="513"/>
      <c r="R88" s="513"/>
      <c r="S88" s="513"/>
      <c r="T88" s="513"/>
      <c r="U88" s="513"/>
      <c r="V88" s="389"/>
      <c r="W88" s="696" t="s">
        <v>477</v>
      </c>
      <c r="X88" s="696"/>
      <c r="Y88" s="390">
        <f>+Y87/10</f>
        <v>4408.8340893650557</v>
      </c>
      <c r="Z88" s="389"/>
      <c r="AA88" s="389"/>
      <c r="AB88" s="389"/>
      <c r="AC88" s="389"/>
      <c r="AD88" s="389"/>
      <c r="AE88" s="389"/>
      <c r="AF88" s="389"/>
      <c r="AG88" s="389"/>
      <c r="AH88" s="389"/>
      <c r="AI88" s="406"/>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row>
    <row r="89" spans="1:91" ht="12.75" customHeight="1">
      <c r="A89" s="338"/>
      <c r="B89" s="389"/>
      <c r="C89" s="389"/>
      <c r="D89" s="389"/>
      <c r="E89" s="389"/>
      <c r="F89" s="389"/>
      <c r="G89" s="389"/>
      <c r="H89" s="389"/>
      <c r="I89" s="389"/>
      <c r="J89" s="513"/>
      <c r="K89" s="514"/>
      <c r="L89" s="516"/>
      <c r="M89" s="516"/>
      <c r="N89" s="513"/>
      <c r="O89" s="513"/>
      <c r="P89" s="513"/>
      <c r="Q89" s="513"/>
      <c r="R89" s="513"/>
      <c r="S89" s="513"/>
      <c r="T89" s="513"/>
      <c r="U89" s="513"/>
      <c r="V89" s="389"/>
      <c r="W89" s="388" t="s">
        <v>478</v>
      </c>
      <c r="X89" s="388"/>
      <c r="Y89" s="388"/>
      <c r="Z89" s="389"/>
      <c r="AA89" s="389"/>
      <c r="AB89" s="389"/>
      <c r="AC89" s="389"/>
      <c r="AD89" s="389"/>
      <c r="AE89" s="389"/>
      <c r="AF89" s="389"/>
      <c r="AG89" s="389"/>
      <c r="AH89" s="389"/>
      <c r="AI89" s="406"/>
      <c r="AJ89" s="385"/>
      <c r="AK89" s="385"/>
      <c r="AL89" s="385"/>
      <c r="AM89" s="385"/>
      <c r="AN89" s="385"/>
      <c r="AO89" s="385"/>
      <c r="AP89" s="385"/>
      <c r="AQ89" s="385"/>
      <c r="AR89" s="385"/>
      <c r="AS89" s="385"/>
      <c r="AT89" s="385"/>
      <c r="AU89" s="385"/>
      <c r="AV89" s="385"/>
      <c r="AW89" s="385"/>
      <c r="AX89" s="385"/>
      <c r="AY89" s="385"/>
      <c r="AZ89" s="385"/>
      <c r="BA89" s="385"/>
      <c r="BB89" s="385"/>
      <c r="BC89" s="385"/>
      <c r="BD89" s="385"/>
      <c r="BE89" s="385"/>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row>
    <row r="90" spans="1:91" ht="12.75" customHeight="1">
      <c r="A90" s="338"/>
      <c r="B90" s="389"/>
      <c r="C90" s="389"/>
      <c r="D90" s="389"/>
      <c r="E90" s="389"/>
      <c r="F90" s="389"/>
      <c r="G90" s="389"/>
      <c r="H90" s="389"/>
      <c r="I90" s="389"/>
      <c r="J90" s="513"/>
      <c r="K90" s="513"/>
      <c r="L90" s="513"/>
      <c r="M90" s="513"/>
      <c r="N90" s="513"/>
      <c r="O90" s="513"/>
      <c r="P90" s="513"/>
      <c r="Q90" s="513"/>
      <c r="R90" s="513"/>
      <c r="S90" s="513"/>
      <c r="T90" s="513"/>
      <c r="U90" s="513"/>
      <c r="V90" s="389"/>
      <c r="W90" s="388" t="s">
        <v>479</v>
      </c>
      <c r="X90" s="388"/>
      <c r="Y90" s="388"/>
      <c r="Z90" s="389"/>
      <c r="AA90" s="389"/>
      <c r="AB90" s="389"/>
      <c r="AC90" s="389"/>
      <c r="AD90" s="389"/>
      <c r="AE90" s="389"/>
      <c r="AF90" s="389"/>
      <c r="AG90" s="389"/>
      <c r="AH90" s="389"/>
      <c r="AI90" s="406"/>
      <c r="AJ90" s="385"/>
      <c r="AK90" s="385"/>
      <c r="AL90" s="385"/>
      <c r="AM90" s="385"/>
      <c r="AN90" s="385"/>
      <c r="AO90" s="385"/>
      <c r="AP90" s="385"/>
      <c r="AQ90" s="385"/>
      <c r="AR90" s="385"/>
      <c r="AS90" s="385"/>
      <c r="AT90" s="385"/>
      <c r="AU90" s="385"/>
      <c r="AV90" s="385"/>
      <c r="AW90" s="385"/>
      <c r="AX90" s="385"/>
      <c r="AY90" s="385"/>
      <c r="AZ90" s="385"/>
      <c r="BA90" s="385"/>
      <c r="BB90" s="385"/>
      <c r="BC90" s="385"/>
      <c r="BD90" s="385"/>
      <c r="BE90" s="385"/>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row>
    <row r="91" spans="1:91" ht="12.75" customHeight="1">
      <c r="A91" s="338"/>
      <c r="B91" s="389"/>
      <c r="C91" s="389"/>
      <c r="D91" s="389"/>
      <c r="E91" s="389"/>
      <c r="F91" s="389"/>
      <c r="G91" s="389"/>
      <c r="H91" s="389"/>
      <c r="I91" s="389"/>
      <c r="J91" s="513"/>
      <c r="K91" s="513"/>
      <c r="L91" s="513"/>
      <c r="M91" s="513"/>
      <c r="N91" s="688"/>
      <c r="O91" s="688"/>
      <c r="P91" s="688"/>
      <c r="Q91" s="688"/>
      <c r="R91" s="688"/>
      <c r="S91" s="513"/>
      <c r="T91" s="513"/>
      <c r="U91" s="513"/>
      <c r="V91" s="389"/>
      <c r="W91" s="389"/>
      <c r="X91" s="389"/>
      <c r="Y91" s="389"/>
      <c r="Z91" s="389"/>
      <c r="AA91" s="389"/>
      <c r="AB91" s="389"/>
      <c r="AC91" s="389"/>
      <c r="AD91" s="389"/>
      <c r="AE91" s="389"/>
      <c r="AF91" s="389"/>
      <c r="AG91" s="389"/>
      <c r="AH91" s="389"/>
      <c r="AI91" s="406"/>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39"/>
      <c r="BG91" s="339"/>
      <c r="BH91" s="339"/>
      <c r="BI91" s="339"/>
      <c r="BJ91" s="339"/>
      <c r="BK91" s="339"/>
      <c r="BL91" s="339"/>
      <c r="BM91" s="339"/>
      <c r="BN91" s="339"/>
      <c r="BO91" s="339"/>
      <c r="BP91" s="339"/>
      <c r="BQ91" s="339"/>
      <c r="BR91" s="339"/>
      <c r="BS91" s="339"/>
      <c r="BT91" s="339"/>
      <c r="BU91" s="339"/>
      <c r="BV91" s="339"/>
      <c r="BW91" s="339"/>
      <c r="BX91" s="339"/>
      <c r="BY91" s="339"/>
      <c r="BZ91" s="339"/>
      <c r="CA91" s="339"/>
      <c r="CB91" s="339"/>
      <c r="CC91" s="339"/>
      <c r="CD91" s="339"/>
      <c r="CE91" s="339"/>
      <c r="CF91" s="339"/>
      <c r="CG91" s="339"/>
      <c r="CH91" s="339"/>
      <c r="CI91" s="339"/>
      <c r="CJ91" s="339"/>
      <c r="CK91" s="339"/>
      <c r="CL91" s="339"/>
      <c r="CM91" s="339"/>
    </row>
    <row r="92" spans="1:91" ht="12.75" customHeight="1">
      <c r="A92" s="338"/>
      <c r="B92" s="389"/>
      <c r="C92" s="389"/>
      <c r="D92" s="389"/>
      <c r="E92" s="389"/>
      <c r="F92" s="389"/>
      <c r="G92" s="389"/>
      <c r="H92" s="389"/>
      <c r="I92" s="389"/>
      <c r="J92" s="513"/>
      <c r="K92" s="513"/>
      <c r="L92" s="513"/>
      <c r="M92" s="513"/>
      <c r="N92" s="519"/>
      <c r="O92" s="519"/>
      <c r="P92" s="519"/>
      <c r="Q92" s="519"/>
      <c r="R92" s="519"/>
      <c r="S92" s="513"/>
      <c r="T92" s="513"/>
      <c r="U92" s="513"/>
      <c r="V92" s="389"/>
      <c r="W92" s="389"/>
      <c r="X92" s="389"/>
      <c r="Y92" s="389"/>
      <c r="Z92" s="389"/>
      <c r="AA92" s="389"/>
      <c r="AB92" s="389"/>
      <c r="AC92" s="389"/>
      <c r="AD92" s="389"/>
      <c r="AE92" s="389"/>
      <c r="AF92" s="389"/>
      <c r="AG92" s="389"/>
      <c r="AH92" s="389"/>
      <c r="AI92" s="406"/>
      <c r="AJ92" s="385"/>
      <c r="AK92" s="385"/>
      <c r="AL92" s="385"/>
      <c r="AM92" s="385"/>
      <c r="AN92" s="385"/>
      <c r="AO92" s="385"/>
      <c r="AP92" s="385"/>
      <c r="AQ92" s="385"/>
      <c r="AR92" s="385"/>
      <c r="AS92" s="385"/>
      <c r="AT92" s="385"/>
      <c r="AU92" s="385"/>
      <c r="AV92" s="385"/>
      <c r="AW92" s="385"/>
      <c r="AX92" s="385"/>
      <c r="AY92" s="385"/>
      <c r="AZ92" s="385"/>
      <c r="BA92" s="385"/>
      <c r="BB92" s="385"/>
      <c r="BC92" s="385"/>
      <c r="BD92" s="385"/>
      <c r="BE92" s="385"/>
      <c r="BF92" s="339"/>
      <c r="BG92" s="339"/>
      <c r="BH92" s="339"/>
      <c r="BI92" s="339"/>
      <c r="BJ92" s="339"/>
      <c r="BK92" s="339"/>
      <c r="BL92" s="339"/>
      <c r="BM92" s="339"/>
      <c r="BN92" s="339"/>
      <c r="BO92" s="339"/>
      <c r="BP92" s="339"/>
      <c r="BQ92" s="339"/>
      <c r="BR92" s="339"/>
      <c r="BS92" s="339"/>
      <c r="BT92" s="339"/>
      <c r="BU92" s="339"/>
      <c r="BV92" s="339"/>
      <c r="BW92" s="339"/>
      <c r="BX92" s="339"/>
      <c r="BY92" s="339"/>
      <c r="BZ92" s="339"/>
      <c r="CA92" s="339"/>
      <c r="CB92" s="339"/>
      <c r="CC92" s="339"/>
      <c r="CD92" s="339"/>
      <c r="CE92" s="339"/>
      <c r="CF92" s="339"/>
      <c r="CG92" s="339"/>
      <c r="CH92" s="339"/>
      <c r="CI92" s="339"/>
      <c r="CJ92" s="339"/>
      <c r="CK92" s="339"/>
      <c r="CL92" s="339"/>
      <c r="CM92" s="339"/>
    </row>
    <row r="93" spans="1:91" ht="12.75" customHeight="1">
      <c r="A93" s="338"/>
      <c r="B93" s="389"/>
      <c r="C93" s="389"/>
      <c r="D93" s="389"/>
      <c r="E93" s="389"/>
      <c r="F93" s="389"/>
      <c r="G93" s="389"/>
      <c r="H93" s="389"/>
      <c r="I93" s="389"/>
      <c r="J93" s="513"/>
      <c r="K93" s="513"/>
      <c r="L93" s="513"/>
      <c r="M93" s="513"/>
      <c r="N93" s="516"/>
      <c r="O93" s="516"/>
      <c r="P93" s="516"/>
      <c r="Q93" s="516"/>
      <c r="R93" s="520"/>
      <c r="S93" s="513"/>
      <c r="T93" s="513"/>
      <c r="U93" s="513"/>
      <c r="V93" s="389"/>
      <c r="W93" s="670" t="s">
        <v>24</v>
      </c>
      <c r="X93" s="668" t="s">
        <v>532</v>
      </c>
      <c r="Y93" s="669"/>
      <c r="Z93" s="389"/>
      <c r="AA93" s="389"/>
      <c r="AB93" s="389"/>
      <c r="AC93" s="389"/>
      <c r="AD93" s="389"/>
      <c r="AE93" s="389"/>
      <c r="AF93" s="389"/>
      <c r="AG93" s="389"/>
      <c r="AH93" s="389"/>
      <c r="AI93" s="406"/>
      <c r="AJ93" s="385"/>
      <c r="AK93" s="385"/>
      <c r="AL93" s="385"/>
      <c r="AM93" s="385"/>
      <c r="AN93" s="385"/>
      <c r="AO93" s="385"/>
      <c r="AP93" s="385"/>
      <c r="AQ93" s="385"/>
      <c r="AR93" s="385"/>
      <c r="AS93" s="385"/>
      <c r="AT93" s="385"/>
      <c r="AU93" s="385"/>
      <c r="AV93" s="385"/>
      <c r="AW93" s="385"/>
      <c r="AX93" s="385"/>
      <c r="AY93" s="385"/>
      <c r="AZ93" s="385"/>
      <c r="BA93" s="385"/>
      <c r="BB93" s="385"/>
      <c r="BC93" s="385"/>
      <c r="BD93" s="385"/>
      <c r="BE93" s="385"/>
      <c r="BF93" s="339"/>
      <c r="BG93" s="339"/>
      <c r="BH93" s="339"/>
      <c r="BI93" s="339"/>
      <c r="BJ93" s="339"/>
      <c r="BK93" s="339"/>
      <c r="BL93" s="339"/>
      <c r="BM93" s="339"/>
      <c r="BN93" s="339"/>
      <c r="BO93" s="339"/>
      <c r="BP93" s="339"/>
      <c r="BQ93" s="339"/>
      <c r="BR93" s="339"/>
      <c r="BS93" s="339"/>
      <c r="BT93" s="339"/>
      <c r="BU93" s="339"/>
      <c r="BV93" s="339"/>
      <c r="BW93" s="339"/>
      <c r="BX93" s="339"/>
      <c r="BY93" s="339"/>
      <c r="BZ93" s="339"/>
      <c r="CA93" s="339"/>
      <c r="CB93" s="339"/>
      <c r="CC93" s="339"/>
      <c r="CD93" s="339"/>
      <c r="CE93" s="339"/>
      <c r="CF93" s="339"/>
      <c r="CG93" s="339"/>
      <c r="CH93" s="339"/>
      <c r="CI93" s="339"/>
      <c r="CJ93" s="339"/>
      <c r="CK93" s="339"/>
      <c r="CL93" s="339"/>
      <c r="CM93" s="339"/>
    </row>
    <row r="94" spans="1:91" ht="12.75" customHeight="1">
      <c r="A94" s="338"/>
      <c r="B94" s="389"/>
      <c r="C94" s="389"/>
      <c r="D94" s="389"/>
      <c r="E94" s="389"/>
      <c r="F94" s="389"/>
      <c r="G94" s="389"/>
      <c r="H94" s="389"/>
      <c r="I94" s="389"/>
      <c r="J94" s="513"/>
      <c r="K94" s="513"/>
      <c r="L94" s="513"/>
      <c r="M94" s="513"/>
      <c r="N94" s="513"/>
      <c r="O94" s="513"/>
      <c r="P94" s="513"/>
      <c r="Q94" s="513"/>
      <c r="R94" s="513"/>
      <c r="S94" s="513"/>
      <c r="T94" s="513"/>
      <c r="U94" s="513"/>
      <c r="V94" s="389"/>
      <c r="W94" s="671"/>
      <c r="X94" s="502" t="s">
        <v>530</v>
      </c>
      <c r="Y94" s="502" t="s">
        <v>531</v>
      </c>
      <c r="Z94" s="389"/>
      <c r="AA94" s="389"/>
      <c r="AB94" s="389"/>
      <c r="AC94" s="389"/>
      <c r="AD94" s="389"/>
      <c r="AE94" s="389"/>
      <c r="AF94" s="389"/>
      <c r="AG94" s="389"/>
      <c r="AH94" s="389"/>
      <c r="AI94" s="406"/>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39"/>
      <c r="BG94" s="339"/>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row>
    <row r="95" spans="1:91" ht="12.75" customHeight="1">
      <c r="A95" s="338"/>
      <c r="B95" s="389"/>
      <c r="C95" s="389"/>
      <c r="D95" s="389"/>
      <c r="E95" s="389"/>
      <c r="F95" s="389"/>
      <c r="G95" s="389"/>
      <c r="H95" s="389"/>
      <c r="I95" s="389"/>
      <c r="J95" s="513"/>
      <c r="K95" s="513"/>
      <c r="L95" s="513"/>
      <c r="M95" s="513"/>
      <c r="N95" s="513"/>
      <c r="O95" s="513"/>
      <c r="P95" s="513"/>
      <c r="Q95" s="513"/>
      <c r="R95" s="513"/>
      <c r="S95" s="521"/>
      <c r="T95" s="513"/>
      <c r="U95" s="513"/>
      <c r="V95" s="389"/>
      <c r="W95" s="386">
        <v>0</v>
      </c>
      <c r="X95" s="387">
        <f>+T59</f>
        <v>2165.56</v>
      </c>
      <c r="Y95" s="387">
        <f>+U59</f>
        <v>1652.4199999999998</v>
      </c>
      <c r="Z95" s="389"/>
      <c r="AA95" s="389"/>
      <c r="AB95" s="389"/>
      <c r="AC95" s="389"/>
      <c r="AD95" s="389"/>
      <c r="AE95" s="389"/>
      <c r="AF95" s="389"/>
      <c r="AG95" s="389"/>
      <c r="AH95" s="389"/>
      <c r="AI95" s="406"/>
      <c r="AJ95" s="385"/>
      <c r="AK95" s="385"/>
      <c r="AL95" s="385"/>
      <c r="AM95" s="385"/>
      <c r="AN95" s="385"/>
      <c r="AO95" s="385"/>
      <c r="AP95" s="385"/>
      <c r="AQ95" s="385"/>
      <c r="AR95" s="385"/>
      <c r="AS95" s="385"/>
      <c r="AT95" s="385"/>
      <c r="AU95" s="385"/>
      <c r="AV95" s="385"/>
      <c r="AW95" s="385"/>
      <c r="AX95" s="385"/>
      <c r="AY95" s="385"/>
      <c r="AZ95" s="385"/>
      <c r="BA95" s="385"/>
      <c r="BB95" s="385"/>
      <c r="BC95" s="385"/>
      <c r="BD95" s="385"/>
      <c r="BE95" s="385"/>
      <c r="BF95" s="339"/>
      <c r="BG95" s="339"/>
      <c r="BH95" s="339"/>
      <c r="BI95" s="339"/>
      <c r="BJ95" s="339"/>
      <c r="BK95" s="339"/>
      <c r="BL95" s="339"/>
      <c r="BM95" s="339"/>
      <c r="BN95" s="339"/>
      <c r="BO95" s="339"/>
      <c r="BP95" s="339"/>
      <c r="BQ95" s="339"/>
      <c r="BR95" s="339"/>
      <c r="BS95" s="339"/>
      <c r="BT95" s="339"/>
      <c r="BU95" s="339"/>
      <c r="BV95" s="339"/>
      <c r="BW95" s="339"/>
      <c r="BX95" s="339"/>
      <c r="BY95" s="339"/>
      <c r="BZ95" s="339"/>
      <c r="CA95" s="339"/>
      <c r="CB95" s="339"/>
      <c r="CC95" s="339"/>
      <c r="CD95" s="339"/>
      <c r="CE95" s="339"/>
      <c r="CF95" s="339"/>
      <c r="CG95" s="339"/>
      <c r="CH95" s="339"/>
      <c r="CI95" s="339"/>
      <c r="CJ95" s="339"/>
      <c r="CK95" s="339"/>
      <c r="CL95" s="339"/>
      <c r="CM95" s="339"/>
    </row>
    <row r="96" spans="1:91" ht="12.75" customHeight="1">
      <c r="A96" s="338"/>
      <c r="B96" s="389"/>
      <c r="C96" s="389"/>
      <c r="D96" s="389"/>
      <c r="E96" s="389"/>
      <c r="F96" s="389"/>
      <c r="G96" s="389"/>
      <c r="H96" s="389"/>
      <c r="I96" s="389"/>
      <c r="J96" s="513"/>
      <c r="K96" s="513"/>
      <c r="L96" s="513"/>
      <c r="M96" s="513"/>
      <c r="N96" s="513"/>
      <c r="O96" s="513"/>
      <c r="P96" s="513"/>
      <c r="Q96" s="513"/>
      <c r="R96" s="513"/>
      <c r="S96" s="522"/>
      <c r="T96" s="513"/>
      <c r="U96" s="513"/>
      <c r="V96" s="389"/>
      <c r="W96" s="386">
        <v>1</v>
      </c>
      <c r="X96" s="387">
        <f>+X95*(1+$AA$78)</f>
        <v>2221.86456</v>
      </c>
      <c r="Y96" s="387">
        <f>+Y95*(1+$AA$78)</f>
        <v>1695.3829199999998</v>
      </c>
      <c r="Z96" s="389"/>
      <c r="AA96" s="389"/>
      <c r="AB96" s="389"/>
      <c r="AC96" s="389"/>
      <c r="AD96" s="389"/>
      <c r="AE96" s="389"/>
      <c r="AF96" s="389"/>
      <c r="AG96" s="389"/>
      <c r="AH96" s="389"/>
      <c r="AI96" s="406"/>
      <c r="AJ96" s="385"/>
      <c r="AK96" s="385"/>
      <c r="AL96" s="385"/>
      <c r="AM96" s="385"/>
      <c r="AN96" s="385"/>
      <c r="AO96" s="385"/>
      <c r="AP96" s="385"/>
      <c r="AQ96" s="385"/>
      <c r="AR96" s="385"/>
      <c r="AS96" s="385"/>
      <c r="AT96" s="385"/>
      <c r="AU96" s="385"/>
      <c r="AV96" s="385"/>
      <c r="AW96" s="385"/>
      <c r="AX96" s="385"/>
      <c r="AY96" s="385"/>
      <c r="AZ96" s="385"/>
      <c r="BA96" s="385"/>
      <c r="BB96" s="385"/>
      <c r="BC96" s="385"/>
      <c r="BD96" s="385"/>
      <c r="BE96" s="385"/>
      <c r="BF96" s="339"/>
      <c r="BG96" s="339"/>
      <c r="BH96" s="339"/>
      <c r="BI96" s="339"/>
      <c r="BJ96" s="339"/>
      <c r="BK96" s="339"/>
      <c r="BL96" s="339"/>
      <c r="BM96" s="339"/>
      <c r="BN96" s="339"/>
      <c r="BO96" s="339"/>
      <c r="BP96" s="339"/>
      <c r="BQ96" s="339"/>
      <c r="BR96" s="339"/>
      <c r="BS96" s="339"/>
      <c r="BT96" s="339"/>
      <c r="BU96" s="339"/>
      <c r="BV96" s="339"/>
      <c r="BW96" s="339"/>
      <c r="BX96" s="339"/>
      <c r="BY96" s="339"/>
      <c r="BZ96" s="339"/>
      <c r="CA96" s="339"/>
      <c r="CB96" s="339"/>
      <c r="CC96" s="339"/>
      <c r="CD96" s="339"/>
      <c r="CE96" s="339"/>
      <c r="CF96" s="339"/>
      <c r="CG96" s="339"/>
      <c r="CH96" s="339"/>
      <c r="CI96" s="339"/>
      <c r="CJ96" s="339"/>
      <c r="CK96" s="339"/>
      <c r="CL96" s="339"/>
      <c r="CM96" s="339"/>
    </row>
    <row r="97" spans="1:91" ht="12.75" customHeight="1">
      <c r="A97" s="338"/>
      <c r="B97" s="389"/>
      <c r="C97" s="389"/>
      <c r="D97" s="389"/>
      <c r="E97" s="389"/>
      <c r="F97" s="389"/>
      <c r="G97" s="389"/>
      <c r="H97" s="389"/>
      <c r="I97" s="389"/>
      <c r="J97" s="513"/>
      <c r="K97" s="513"/>
      <c r="L97" s="513"/>
      <c r="M97" s="513"/>
      <c r="N97" s="513"/>
      <c r="O97" s="513"/>
      <c r="P97" s="513"/>
      <c r="Q97" s="513"/>
      <c r="R97" s="513"/>
      <c r="S97" s="515"/>
      <c r="T97" s="513"/>
      <c r="U97" s="513"/>
      <c r="V97" s="389"/>
      <c r="W97" s="386">
        <v>2</v>
      </c>
      <c r="X97" s="387">
        <f t="shared" ref="X97:X105" si="2">+X96*(1+$AA$78)</f>
        <v>2279.6330385599999</v>
      </c>
      <c r="Y97" s="387">
        <f t="shared" ref="Y97:Y105" si="3">+Y96*(1+$AA$78)</f>
        <v>1739.4628759199998</v>
      </c>
      <c r="Z97" s="389"/>
      <c r="AA97" s="389"/>
      <c r="AB97" s="389"/>
      <c r="AC97" s="389"/>
      <c r="AD97" s="389"/>
      <c r="AE97" s="389"/>
      <c r="AF97" s="389"/>
      <c r="AG97" s="389"/>
      <c r="AH97" s="389"/>
      <c r="AI97" s="406"/>
      <c r="AJ97" s="385"/>
      <c r="AK97" s="385"/>
      <c r="AL97" s="385"/>
      <c r="AM97" s="385"/>
      <c r="AN97" s="385"/>
      <c r="AO97" s="385"/>
      <c r="AP97" s="385"/>
      <c r="AQ97" s="385"/>
      <c r="AR97" s="385"/>
      <c r="AS97" s="385"/>
      <c r="AT97" s="385"/>
      <c r="AU97" s="385"/>
      <c r="AV97" s="385"/>
      <c r="AW97" s="385"/>
      <c r="AX97" s="385"/>
      <c r="AY97" s="385"/>
      <c r="AZ97" s="385"/>
      <c r="BA97" s="385"/>
      <c r="BB97" s="385"/>
      <c r="BC97" s="385"/>
      <c r="BD97" s="385"/>
      <c r="BE97" s="385"/>
      <c r="BF97" s="339"/>
      <c r="BG97" s="339"/>
      <c r="BH97" s="339"/>
      <c r="BI97" s="339"/>
      <c r="BJ97" s="339"/>
      <c r="BK97" s="339"/>
      <c r="BL97" s="339"/>
      <c r="BM97" s="339"/>
      <c r="BN97" s="339"/>
      <c r="BO97" s="339"/>
      <c r="BP97" s="339"/>
      <c r="BQ97" s="339"/>
      <c r="BR97" s="339"/>
      <c r="BS97" s="339"/>
      <c r="BT97" s="339"/>
      <c r="BU97" s="339"/>
      <c r="BV97" s="339"/>
      <c r="BW97" s="339"/>
      <c r="BX97" s="339"/>
      <c r="BY97" s="339"/>
      <c r="BZ97" s="339"/>
      <c r="CA97" s="339"/>
      <c r="CB97" s="339"/>
      <c r="CC97" s="339"/>
      <c r="CD97" s="339"/>
      <c r="CE97" s="339"/>
      <c r="CF97" s="339"/>
      <c r="CG97" s="339"/>
      <c r="CH97" s="339"/>
      <c r="CI97" s="339"/>
      <c r="CJ97" s="339"/>
      <c r="CK97" s="339"/>
      <c r="CL97" s="339"/>
      <c r="CM97" s="339"/>
    </row>
    <row r="98" spans="1:91" ht="12.75" customHeight="1">
      <c r="A98" s="338"/>
      <c r="B98" s="389"/>
      <c r="C98" s="389"/>
      <c r="D98" s="389"/>
      <c r="E98" s="389"/>
      <c r="F98" s="389"/>
      <c r="G98" s="389"/>
      <c r="H98" s="389"/>
      <c r="I98" s="389"/>
      <c r="J98" s="513"/>
      <c r="K98" s="513"/>
      <c r="L98" s="513"/>
      <c r="M98" s="513"/>
      <c r="N98" s="513"/>
      <c r="O98" s="513"/>
      <c r="P98" s="513"/>
      <c r="Q98" s="513"/>
      <c r="R98" s="513"/>
      <c r="S98" s="515"/>
      <c r="T98" s="513"/>
      <c r="U98" s="513"/>
      <c r="V98" s="389"/>
      <c r="W98" s="386">
        <v>3</v>
      </c>
      <c r="X98" s="387">
        <f t="shared" si="2"/>
        <v>2338.90349756256</v>
      </c>
      <c r="Y98" s="387">
        <f t="shared" si="3"/>
        <v>1784.6889106939198</v>
      </c>
      <c r="Z98" s="389"/>
      <c r="AA98" s="389"/>
      <c r="AB98" s="389"/>
      <c r="AC98" s="389"/>
      <c r="AD98" s="389"/>
      <c r="AE98" s="389"/>
      <c r="AF98" s="389"/>
      <c r="AG98" s="389"/>
      <c r="AH98" s="389"/>
      <c r="AI98" s="406"/>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385"/>
      <c r="BF98" s="339"/>
      <c r="BG98" s="339"/>
      <c r="BH98" s="339"/>
      <c r="BI98" s="339"/>
      <c r="BJ98" s="339"/>
      <c r="BK98" s="339"/>
      <c r="BL98" s="339"/>
      <c r="BM98" s="339"/>
      <c r="BN98" s="339"/>
      <c r="BO98" s="339"/>
      <c r="BP98" s="339"/>
      <c r="BQ98" s="339"/>
      <c r="BR98" s="339"/>
      <c r="BS98" s="339"/>
      <c r="BT98" s="339"/>
      <c r="BU98" s="339"/>
      <c r="BV98" s="339"/>
      <c r="BW98" s="339"/>
      <c r="BX98" s="339"/>
      <c r="BY98" s="339"/>
      <c r="BZ98" s="339"/>
      <c r="CA98" s="339"/>
      <c r="CB98" s="339"/>
      <c r="CC98" s="339"/>
      <c r="CD98" s="339"/>
      <c r="CE98" s="339"/>
      <c r="CF98" s="339"/>
      <c r="CG98" s="339"/>
      <c r="CH98" s="339"/>
      <c r="CI98" s="339"/>
      <c r="CJ98" s="339"/>
      <c r="CK98" s="339"/>
      <c r="CL98" s="339"/>
      <c r="CM98" s="339"/>
    </row>
    <row r="99" spans="1:91" ht="12.75" customHeight="1">
      <c r="A99" s="338"/>
      <c r="B99" s="389"/>
      <c r="C99" s="389"/>
      <c r="D99" s="389"/>
      <c r="E99" s="389"/>
      <c r="F99" s="389"/>
      <c r="G99" s="389"/>
      <c r="H99" s="389"/>
      <c r="I99" s="389"/>
      <c r="J99" s="513"/>
      <c r="K99" s="513"/>
      <c r="L99" s="513"/>
      <c r="M99" s="513"/>
      <c r="N99" s="513"/>
      <c r="O99" s="513"/>
      <c r="P99" s="513"/>
      <c r="Q99" s="513"/>
      <c r="R99" s="513"/>
      <c r="S99" s="515"/>
      <c r="T99" s="513"/>
      <c r="U99" s="513"/>
      <c r="V99" s="389"/>
      <c r="W99" s="386">
        <v>4</v>
      </c>
      <c r="X99" s="387">
        <f t="shared" si="2"/>
        <v>2399.7149884991868</v>
      </c>
      <c r="Y99" s="387">
        <f t="shared" si="3"/>
        <v>1831.0908223719616</v>
      </c>
      <c r="Z99" s="389"/>
      <c r="AA99" s="389"/>
      <c r="AB99" s="389"/>
      <c r="AC99" s="389"/>
      <c r="AD99" s="389"/>
      <c r="AE99" s="389"/>
      <c r="AF99" s="389"/>
      <c r="AG99" s="389"/>
      <c r="AH99" s="389"/>
      <c r="AI99" s="406"/>
      <c r="AJ99" s="385"/>
      <c r="AK99" s="385"/>
      <c r="AL99" s="385"/>
      <c r="AM99" s="385"/>
      <c r="AN99" s="385"/>
      <c r="AO99" s="385"/>
      <c r="AP99" s="385"/>
      <c r="AQ99" s="385"/>
      <c r="AR99" s="385"/>
      <c r="AS99" s="385"/>
      <c r="AT99" s="385"/>
      <c r="AU99" s="385"/>
      <c r="AV99" s="385"/>
      <c r="AW99" s="385"/>
      <c r="AX99" s="385"/>
      <c r="AY99" s="385"/>
      <c r="AZ99" s="385"/>
      <c r="BA99" s="385"/>
      <c r="BB99" s="385"/>
      <c r="BC99" s="385"/>
      <c r="BD99" s="385"/>
      <c r="BE99" s="385"/>
      <c r="BF99" s="339"/>
      <c r="BG99" s="339"/>
      <c r="BH99" s="339"/>
      <c r="BI99" s="339"/>
      <c r="BJ99" s="339"/>
      <c r="BK99" s="339"/>
      <c r="BL99" s="339"/>
      <c r="BM99" s="339"/>
      <c r="BN99" s="339"/>
      <c r="BO99" s="339"/>
      <c r="BP99" s="339"/>
      <c r="BQ99" s="339"/>
      <c r="BR99" s="339"/>
      <c r="BS99" s="339"/>
      <c r="BT99" s="339"/>
      <c r="BU99" s="339"/>
      <c r="BV99" s="339"/>
      <c r="BW99" s="339"/>
      <c r="BX99" s="339"/>
      <c r="BY99" s="339"/>
      <c r="BZ99" s="339"/>
      <c r="CA99" s="339"/>
      <c r="CB99" s="339"/>
      <c r="CC99" s="339"/>
      <c r="CD99" s="339"/>
      <c r="CE99" s="339"/>
      <c r="CF99" s="339"/>
      <c r="CG99" s="339"/>
      <c r="CH99" s="339"/>
      <c r="CI99" s="339"/>
      <c r="CJ99" s="339"/>
      <c r="CK99" s="339"/>
      <c r="CL99" s="339"/>
      <c r="CM99" s="339"/>
    </row>
    <row r="100" spans="1:91" ht="12.75" customHeight="1">
      <c r="A100" s="338"/>
      <c r="B100" s="389"/>
      <c r="C100" s="389"/>
      <c r="D100" s="389"/>
      <c r="E100" s="389"/>
      <c r="F100" s="389"/>
      <c r="G100" s="389"/>
      <c r="H100" s="389"/>
      <c r="I100" s="389"/>
      <c r="J100" s="513"/>
      <c r="K100" s="513"/>
      <c r="L100" s="513"/>
      <c r="M100" s="513"/>
      <c r="N100" s="513"/>
      <c r="O100" s="513"/>
      <c r="P100" s="513"/>
      <c r="Q100" s="513"/>
      <c r="R100" s="513"/>
      <c r="S100" s="522"/>
      <c r="T100" s="513"/>
      <c r="U100" s="513"/>
      <c r="V100" s="389"/>
      <c r="W100" s="386">
        <v>5</v>
      </c>
      <c r="X100" s="387">
        <f t="shared" si="2"/>
        <v>2462.1075782001658</v>
      </c>
      <c r="Y100" s="387">
        <f t="shared" si="3"/>
        <v>1878.6991837536327</v>
      </c>
      <c r="Z100" s="389"/>
      <c r="AA100" s="389"/>
      <c r="AB100" s="389"/>
      <c r="AC100" s="389"/>
      <c r="AD100" s="389"/>
      <c r="AE100" s="389"/>
      <c r="AF100" s="389"/>
      <c r="AG100" s="389"/>
      <c r="AH100" s="389"/>
      <c r="AI100" s="406"/>
      <c r="AJ100" s="385"/>
      <c r="AK100" s="385"/>
      <c r="AL100" s="385"/>
      <c r="AM100" s="385"/>
      <c r="AN100" s="385"/>
      <c r="AO100" s="385"/>
      <c r="AP100" s="385"/>
      <c r="AQ100" s="385"/>
      <c r="AR100" s="385"/>
      <c r="AS100" s="385"/>
      <c r="AT100" s="385"/>
      <c r="AU100" s="385"/>
      <c r="AV100" s="385"/>
      <c r="AW100" s="385"/>
      <c r="AX100" s="385"/>
      <c r="AY100" s="385"/>
      <c r="AZ100" s="385"/>
      <c r="BA100" s="385"/>
      <c r="BB100" s="385"/>
      <c r="BC100" s="385"/>
      <c r="BD100" s="385"/>
      <c r="BE100" s="385"/>
      <c r="BF100" s="339"/>
      <c r="BG100" s="339"/>
      <c r="BH100" s="339"/>
      <c r="BI100" s="339"/>
      <c r="BJ100" s="339"/>
      <c r="BK100" s="339"/>
      <c r="BL100" s="339"/>
      <c r="BM100" s="339"/>
      <c r="BN100" s="339"/>
      <c r="BO100" s="339"/>
      <c r="BP100" s="339"/>
      <c r="BQ100" s="339"/>
      <c r="BR100" s="339"/>
      <c r="BS100" s="339"/>
      <c r="BT100" s="339"/>
      <c r="BU100" s="339"/>
      <c r="BV100" s="339"/>
      <c r="BW100" s="339"/>
      <c r="BX100" s="339"/>
      <c r="BY100" s="339"/>
      <c r="BZ100" s="339"/>
      <c r="CA100" s="339"/>
      <c r="CB100" s="339"/>
      <c r="CC100" s="339"/>
      <c r="CD100" s="339"/>
      <c r="CE100" s="339"/>
      <c r="CF100" s="339"/>
      <c r="CG100" s="339"/>
      <c r="CH100" s="339"/>
      <c r="CI100" s="339"/>
      <c r="CJ100" s="339"/>
      <c r="CK100" s="339"/>
      <c r="CL100" s="339"/>
      <c r="CM100" s="339"/>
    </row>
    <row r="101" spans="1:91" ht="12.75" customHeight="1">
      <c r="A101" s="338"/>
      <c r="B101" s="389"/>
      <c r="C101" s="389"/>
      <c r="D101" s="389"/>
      <c r="E101" s="389"/>
      <c r="F101" s="389"/>
      <c r="G101" s="389"/>
      <c r="H101" s="389"/>
      <c r="I101" s="389"/>
      <c r="J101" s="513"/>
      <c r="K101" s="513"/>
      <c r="L101" s="513"/>
      <c r="M101" s="513"/>
      <c r="N101" s="513"/>
      <c r="O101" s="513"/>
      <c r="P101" s="513"/>
      <c r="Q101" s="513"/>
      <c r="R101" s="513"/>
      <c r="S101" s="522"/>
      <c r="T101" s="513"/>
      <c r="U101" s="513"/>
      <c r="V101" s="389"/>
      <c r="W101" s="386">
        <v>6</v>
      </c>
      <c r="X101" s="387">
        <f t="shared" si="2"/>
        <v>2526.1223752333703</v>
      </c>
      <c r="Y101" s="387">
        <f t="shared" si="3"/>
        <v>1927.5453625312273</v>
      </c>
      <c r="Z101" s="389"/>
      <c r="AA101" s="389"/>
      <c r="AB101" s="389"/>
      <c r="AC101" s="389"/>
      <c r="AD101" s="389"/>
      <c r="AE101" s="389"/>
      <c r="AF101" s="389"/>
      <c r="AG101" s="389"/>
      <c r="AH101" s="389"/>
      <c r="AI101" s="406"/>
      <c r="AJ101" s="385"/>
      <c r="AK101" s="385"/>
      <c r="AL101" s="385"/>
      <c r="AM101" s="385"/>
      <c r="AN101" s="385"/>
      <c r="AO101" s="385"/>
      <c r="AP101" s="385"/>
      <c r="AQ101" s="385"/>
      <c r="AR101" s="385"/>
      <c r="AS101" s="385"/>
      <c r="AT101" s="385"/>
      <c r="AU101" s="385"/>
      <c r="AV101" s="385"/>
      <c r="AW101" s="385"/>
      <c r="AX101" s="385"/>
      <c r="AY101" s="385"/>
      <c r="AZ101" s="385"/>
      <c r="BA101" s="385"/>
      <c r="BB101" s="385"/>
      <c r="BC101" s="385"/>
      <c r="BD101" s="385"/>
      <c r="BE101" s="385"/>
      <c r="BF101" s="339"/>
      <c r="BG101" s="339"/>
      <c r="BH101" s="339"/>
      <c r="BI101" s="339"/>
      <c r="BJ101" s="339"/>
      <c r="BK101" s="339"/>
      <c r="BL101" s="339"/>
      <c r="BM101" s="339"/>
      <c r="BN101" s="339"/>
      <c r="BO101" s="339"/>
      <c r="BP101" s="339"/>
      <c r="BQ101" s="339"/>
      <c r="BR101" s="339"/>
      <c r="BS101" s="339"/>
      <c r="BT101" s="339"/>
      <c r="BU101" s="339"/>
      <c r="BV101" s="339"/>
      <c r="BW101" s="339"/>
      <c r="BX101" s="339"/>
      <c r="BY101" s="339"/>
      <c r="BZ101" s="339"/>
      <c r="CA101" s="339"/>
      <c r="CB101" s="339"/>
      <c r="CC101" s="339"/>
      <c r="CD101" s="339"/>
      <c r="CE101" s="339"/>
      <c r="CF101" s="339"/>
      <c r="CG101" s="339"/>
      <c r="CH101" s="339"/>
      <c r="CI101" s="339"/>
      <c r="CJ101" s="339"/>
      <c r="CK101" s="339"/>
      <c r="CL101" s="339"/>
      <c r="CM101" s="339"/>
    </row>
    <row r="102" spans="1:91" ht="12.75" customHeight="1">
      <c r="A102" s="338"/>
      <c r="B102" s="389"/>
      <c r="C102" s="389"/>
      <c r="D102" s="389"/>
      <c r="E102" s="389"/>
      <c r="F102" s="389"/>
      <c r="G102" s="389"/>
      <c r="H102" s="389"/>
      <c r="I102" s="389"/>
      <c r="J102" s="513"/>
      <c r="K102" s="513"/>
      <c r="L102" s="513"/>
      <c r="M102" s="513"/>
      <c r="N102" s="513"/>
      <c r="O102" s="513"/>
      <c r="P102" s="513"/>
      <c r="Q102" s="513"/>
      <c r="R102" s="513"/>
      <c r="S102" s="523"/>
      <c r="T102" s="513"/>
      <c r="U102" s="513"/>
      <c r="V102" s="389"/>
      <c r="W102" s="386">
        <v>7</v>
      </c>
      <c r="X102" s="387">
        <f t="shared" si="2"/>
        <v>2591.8015569894378</v>
      </c>
      <c r="Y102" s="387">
        <f t="shared" si="3"/>
        <v>1977.6615419570392</v>
      </c>
      <c r="Z102" s="389"/>
      <c r="AA102" s="389"/>
      <c r="AB102" s="389"/>
      <c r="AC102" s="389"/>
      <c r="AD102" s="389"/>
      <c r="AE102" s="389"/>
      <c r="AF102" s="389"/>
      <c r="AG102" s="389"/>
      <c r="AH102" s="389"/>
      <c r="AI102" s="406"/>
      <c r="AJ102" s="385"/>
      <c r="AK102" s="385"/>
      <c r="AL102" s="385"/>
      <c r="AM102" s="385"/>
      <c r="AN102" s="385"/>
      <c r="AO102" s="385"/>
      <c r="AP102" s="385"/>
      <c r="AQ102" s="385"/>
      <c r="AR102" s="385"/>
      <c r="AS102" s="385"/>
      <c r="AT102" s="385"/>
      <c r="AU102" s="385"/>
      <c r="AV102" s="385"/>
      <c r="AW102" s="385"/>
      <c r="AX102" s="385"/>
      <c r="AY102" s="385"/>
      <c r="AZ102" s="385"/>
      <c r="BA102" s="385"/>
      <c r="BB102" s="385"/>
      <c r="BC102" s="385"/>
      <c r="BD102" s="385"/>
      <c r="BE102" s="385"/>
      <c r="BF102" s="339"/>
      <c r="BG102" s="339"/>
      <c r="BH102" s="339"/>
      <c r="BI102" s="339"/>
      <c r="BJ102" s="339"/>
      <c r="BK102" s="339"/>
      <c r="BL102" s="339"/>
      <c r="BM102" s="339"/>
      <c r="BN102" s="339"/>
      <c r="BO102" s="339"/>
      <c r="BP102" s="339"/>
      <c r="BQ102" s="339"/>
      <c r="BR102" s="339"/>
      <c r="BS102" s="339"/>
      <c r="BT102" s="339"/>
      <c r="BU102" s="339"/>
      <c r="BV102" s="339"/>
      <c r="BW102" s="339"/>
      <c r="BX102" s="339"/>
      <c r="BY102" s="339"/>
      <c r="BZ102" s="339"/>
      <c r="CA102" s="339"/>
      <c r="CB102" s="339"/>
      <c r="CC102" s="339"/>
      <c r="CD102" s="339"/>
      <c r="CE102" s="339"/>
      <c r="CF102" s="339"/>
      <c r="CG102" s="339"/>
      <c r="CH102" s="339"/>
      <c r="CI102" s="339"/>
      <c r="CJ102" s="339"/>
      <c r="CK102" s="339"/>
      <c r="CL102" s="339"/>
      <c r="CM102" s="339"/>
    </row>
    <row r="103" spans="1:91" ht="12.75" customHeight="1">
      <c r="A103" s="338"/>
      <c r="B103" s="389"/>
      <c r="C103" s="389"/>
      <c r="D103" s="389"/>
      <c r="E103" s="389"/>
      <c r="F103" s="389"/>
      <c r="G103" s="389"/>
      <c r="H103" s="389"/>
      <c r="I103" s="389"/>
      <c r="J103" s="513"/>
      <c r="K103" s="513"/>
      <c r="L103" s="513"/>
      <c r="M103" s="513"/>
      <c r="N103" s="513"/>
      <c r="O103" s="513"/>
      <c r="P103" s="513"/>
      <c r="Q103" s="513"/>
      <c r="R103" s="513"/>
      <c r="S103" s="524"/>
      <c r="T103" s="513"/>
      <c r="U103" s="513"/>
      <c r="V103" s="389"/>
      <c r="W103" s="386">
        <v>8</v>
      </c>
      <c r="X103" s="387">
        <f t="shared" si="2"/>
        <v>2659.1883974711632</v>
      </c>
      <c r="Y103" s="387">
        <f t="shared" si="3"/>
        <v>2029.0807420479223</v>
      </c>
      <c r="Z103" s="389"/>
      <c r="AA103" s="389"/>
      <c r="AB103" s="389"/>
      <c r="AC103" s="389"/>
      <c r="AD103" s="389"/>
      <c r="AE103" s="389"/>
      <c r="AF103" s="389"/>
      <c r="AG103" s="389"/>
      <c r="AH103" s="389"/>
      <c r="AI103" s="406"/>
      <c r="AJ103" s="385"/>
      <c r="AK103" s="385"/>
      <c r="AL103" s="385"/>
      <c r="AM103" s="385"/>
      <c r="AN103" s="385"/>
      <c r="AO103" s="385"/>
      <c r="AP103" s="385"/>
      <c r="AQ103" s="385"/>
      <c r="AR103" s="385"/>
      <c r="AS103" s="385"/>
      <c r="AT103" s="385"/>
      <c r="AU103" s="385"/>
      <c r="AV103" s="385"/>
      <c r="AW103" s="385"/>
      <c r="AX103" s="385"/>
      <c r="AY103" s="385"/>
      <c r="AZ103" s="385"/>
      <c r="BA103" s="385"/>
      <c r="BB103" s="385"/>
      <c r="BC103" s="385"/>
      <c r="BD103" s="385"/>
      <c r="BE103" s="385"/>
      <c r="BF103" s="339"/>
      <c r="BG103" s="339"/>
      <c r="BH103" s="339"/>
      <c r="BI103" s="339"/>
      <c r="BJ103" s="339"/>
      <c r="BK103" s="339"/>
      <c r="BL103" s="339"/>
      <c r="BM103" s="339"/>
      <c r="BN103" s="339"/>
      <c r="BO103" s="339"/>
      <c r="BP103" s="339"/>
      <c r="BQ103" s="339"/>
      <c r="BR103" s="339"/>
      <c r="BS103" s="339"/>
      <c r="BT103" s="339"/>
      <c r="BU103" s="339"/>
      <c r="BV103" s="339"/>
      <c r="BW103" s="339"/>
      <c r="BX103" s="339"/>
      <c r="BY103" s="339"/>
      <c r="BZ103" s="339"/>
      <c r="CA103" s="339"/>
      <c r="CB103" s="339"/>
      <c r="CC103" s="339"/>
      <c r="CD103" s="339"/>
      <c r="CE103" s="339"/>
      <c r="CF103" s="339"/>
      <c r="CG103" s="339"/>
      <c r="CH103" s="339"/>
      <c r="CI103" s="339"/>
      <c r="CJ103" s="339"/>
      <c r="CK103" s="339"/>
      <c r="CL103" s="339"/>
      <c r="CM103" s="339"/>
    </row>
    <row r="104" spans="1:91" ht="12.75" customHeight="1">
      <c r="A104" s="338"/>
      <c r="B104" s="389"/>
      <c r="C104" s="389"/>
      <c r="D104" s="389"/>
      <c r="E104" s="389"/>
      <c r="F104" s="389"/>
      <c r="G104" s="389"/>
      <c r="H104" s="389"/>
      <c r="I104" s="389"/>
      <c r="J104" s="513"/>
      <c r="K104" s="513"/>
      <c r="L104" s="513"/>
      <c r="M104" s="513"/>
      <c r="N104" s="513"/>
      <c r="O104" s="513"/>
      <c r="P104" s="513"/>
      <c r="Q104" s="513"/>
      <c r="R104" s="513"/>
      <c r="S104" s="513"/>
      <c r="T104" s="513"/>
      <c r="U104" s="513"/>
      <c r="V104" s="389"/>
      <c r="W104" s="386">
        <v>9</v>
      </c>
      <c r="X104" s="387">
        <f t="shared" si="2"/>
        <v>2728.3272958054135</v>
      </c>
      <c r="Y104" s="387">
        <f t="shared" si="3"/>
        <v>2081.8368413411681</v>
      </c>
      <c r="Z104" s="389"/>
      <c r="AA104" s="389"/>
      <c r="AB104" s="389"/>
      <c r="AC104" s="389"/>
      <c r="AD104" s="389"/>
      <c r="AE104" s="389"/>
      <c r="AF104" s="389"/>
      <c r="AG104" s="389"/>
      <c r="AH104" s="389"/>
      <c r="AI104" s="406"/>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5"/>
      <c r="BE104" s="385"/>
      <c r="BF104" s="339"/>
      <c r="BG104" s="339"/>
      <c r="BH104" s="339"/>
      <c r="BI104" s="339"/>
      <c r="BJ104" s="339"/>
      <c r="BK104" s="339"/>
      <c r="BL104" s="339"/>
      <c r="BM104" s="339"/>
      <c r="BN104" s="339"/>
      <c r="BO104" s="339"/>
      <c r="BP104" s="339"/>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row>
    <row r="105" spans="1:91" ht="12.75" customHeight="1">
      <c r="A105" s="338"/>
      <c r="B105" s="389"/>
      <c r="C105" s="389"/>
      <c r="D105" s="389"/>
      <c r="E105" s="389"/>
      <c r="F105" s="389"/>
      <c r="G105" s="389"/>
      <c r="H105" s="389"/>
      <c r="I105" s="389"/>
      <c r="J105" s="513"/>
      <c r="K105" s="513"/>
      <c r="L105" s="513"/>
      <c r="M105" s="513"/>
      <c r="N105" s="513"/>
      <c r="O105" s="513"/>
      <c r="P105" s="513"/>
      <c r="Q105" s="513"/>
      <c r="R105" s="513"/>
      <c r="S105" s="513"/>
      <c r="T105" s="513"/>
      <c r="U105" s="513"/>
      <c r="V105" s="389"/>
      <c r="W105" s="386">
        <v>10</v>
      </c>
      <c r="X105" s="387">
        <f t="shared" si="2"/>
        <v>2799.2638054963545</v>
      </c>
      <c r="Y105" s="387">
        <f t="shared" si="3"/>
        <v>2135.9645992160386</v>
      </c>
      <c r="Z105" s="389"/>
      <c r="AA105" s="389"/>
      <c r="AB105" s="389"/>
      <c r="AC105" s="389"/>
      <c r="AD105" s="389"/>
      <c r="AE105" s="389"/>
      <c r="AF105" s="389"/>
      <c r="AG105" s="389"/>
      <c r="AH105" s="389"/>
      <c r="AI105" s="406"/>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39"/>
      <c r="BG105" s="339"/>
      <c r="BH105" s="339"/>
      <c r="BI105" s="339"/>
      <c r="BJ105" s="339"/>
      <c r="BK105" s="339"/>
      <c r="BL105" s="339"/>
      <c r="BM105" s="339"/>
      <c r="BN105" s="339"/>
      <c r="BO105" s="339"/>
      <c r="BP105" s="339"/>
      <c r="BQ105" s="339"/>
      <c r="BR105" s="339"/>
      <c r="BS105" s="339"/>
      <c r="BT105" s="339"/>
      <c r="BU105" s="339"/>
      <c r="BV105" s="339"/>
      <c r="BW105" s="339"/>
      <c r="BX105" s="339"/>
      <c r="BY105" s="339"/>
      <c r="BZ105" s="339"/>
      <c r="CA105" s="339"/>
      <c r="CB105" s="339"/>
      <c r="CC105" s="339"/>
      <c r="CD105" s="339"/>
      <c r="CE105" s="339"/>
      <c r="CF105" s="339"/>
      <c r="CG105" s="339"/>
      <c r="CH105" s="339"/>
      <c r="CI105" s="339"/>
      <c r="CJ105" s="339"/>
      <c r="CK105" s="339"/>
      <c r="CL105" s="339"/>
      <c r="CM105" s="339"/>
    </row>
    <row r="106" spans="1:91" ht="12.75" customHeight="1">
      <c r="A106" s="338"/>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406"/>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39"/>
      <c r="BG106" s="339"/>
      <c r="BH106" s="339"/>
      <c r="BI106" s="339"/>
      <c r="BJ106" s="339"/>
      <c r="BK106" s="339"/>
      <c r="BL106" s="339"/>
      <c r="BM106" s="339"/>
      <c r="BN106" s="339"/>
      <c r="BO106" s="339"/>
      <c r="BP106" s="339"/>
      <c r="BQ106" s="339"/>
      <c r="BR106" s="339"/>
      <c r="BS106" s="339"/>
      <c r="BT106" s="339"/>
      <c r="BU106" s="339"/>
      <c r="BV106" s="339"/>
      <c r="BW106" s="339"/>
      <c r="BX106" s="339"/>
      <c r="BY106" s="339"/>
      <c r="BZ106" s="339"/>
      <c r="CA106" s="339"/>
      <c r="CB106" s="339"/>
      <c r="CC106" s="339"/>
      <c r="CD106" s="339"/>
      <c r="CE106" s="339"/>
      <c r="CF106" s="339"/>
      <c r="CG106" s="339"/>
      <c r="CH106" s="339"/>
      <c r="CI106" s="339"/>
      <c r="CJ106" s="339"/>
      <c r="CK106" s="339"/>
      <c r="CL106" s="339"/>
      <c r="CM106" s="339"/>
    </row>
    <row r="107" spans="1:91" ht="12.75" customHeight="1">
      <c r="A107" s="338"/>
      <c r="B107" s="389"/>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406"/>
      <c r="AJ107" s="385"/>
      <c r="AK107" s="385"/>
      <c r="AL107" s="385"/>
      <c r="AM107" s="385"/>
      <c r="AN107" s="385"/>
      <c r="AO107" s="385"/>
      <c r="AP107" s="385"/>
      <c r="AQ107" s="385"/>
      <c r="AR107" s="385"/>
      <c r="AS107" s="385"/>
      <c r="AT107" s="385"/>
      <c r="AU107" s="385"/>
      <c r="AV107" s="385"/>
      <c r="AW107" s="385"/>
      <c r="AX107" s="385"/>
      <c r="AY107" s="385"/>
      <c r="AZ107" s="385"/>
      <c r="BA107" s="385"/>
      <c r="BB107" s="385"/>
      <c r="BC107" s="385"/>
      <c r="BD107" s="385"/>
      <c r="BE107" s="385"/>
      <c r="BF107" s="339"/>
      <c r="BG107" s="339"/>
      <c r="BH107" s="339"/>
      <c r="BI107" s="339"/>
      <c r="BJ107" s="339"/>
      <c r="BK107" s="339"/>
      <c r="BL107" s="339"/>
      <c r="BM107" s="339"/>
      <c r="BN107" s="339"/>
      <c r="BO107" s="339"/>
      <c r="BP107" s="339"/>
      <c r="BQ107" s="339"/>
      <c r="BR107" s="339"/>
      <c r="BS107" s="339"/>
      <c r="BT107" s="339"/>
      <c r="BU107" s="339"/>
      <c r="BV107" s="339"/>
      <c r="BW107" s="339"/>
      <c r="BX107" s="339"/>
      <c r="BY107" s="339"/>
      <c r="BZ107" s="339"/>
      <c r="CA107" s="339"/>
      <c r="CB107" s="339"/>
      <c r="CC107" s="339"/>
      <c r="CD107" s="339"/>
      <c r="CE107" s="339"/>
      <c r="CF107" s="339"/>
      <c r="CG107" s="339"/>
      <c r="CH107" s="339"/>
      <c r="CI107" s="339"/>
      <c r="CJ107" s="339"/>
      <c r="CK107" s="339"/>
      <c r="CL107" s="339"/>
      <c r="CM107" s="339"/>
    </row>
    <row r="108" spans="1:91" ht="12.75" customHeight="1">
      <c r="A108" s="338"/>
      <c r="B108" s="389"/>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406"/>
      <c r="AJ108" s="385"/>
      <c r="AK108" s="385"/>
      <c r="AL108" s="385"/>
      <c r="AM108" s="385"/>
      <c r="AN108" s="385"/>
      <c r="AO108" s="385"/>
      <c r="AP108" s="385"/>
      <c r="AQ108" s="385"/>
      <c r="AR108" s="385"/>
      <c r="AS108" s="385"/>
      <c r="AT108" s="385"/>
      <c r="AU108" s="385"/>
      <c r="AV108" s="385"/>
      <c r="AW108" s="385"/>
      <c r="AX108" s="385"/>
      <c r="AY108" s="385"/>
      <c r="AZ108" s="385"/>
      <c r="BA108" s="385"/>
      <c r="BB108" s="385"/>
      <c r="BC108" s="385"/>
      <c r="BD108" s="385"/>
      <c r="BE108" s="385"/>
      <c r="BF108" s="339"/>
      <c r="BG108" s="339"/>
      <c r="BH108" s="339"/>
      <c r="BI108" s="339"/>
      <c r="BJ108" s="339"/>
      <c r="BK108" s="339"/>
      <c r="BL108" s="339"/>
      <c r="BM108" s="339"/>
      <c r="BN108" s="339"/>
      <c r="BO108" s="339"/>
      <c r="BP108" s="339"/>
      <c r="BQ108" s="339"/>
      <c r="BR108" s="339"/>
      <c r="BS108" s="339"/>
      <c r="BT108" s="339"/>
      <c r="BU108" s="339"/>
      <c r="BV108" s="339"/>
      <c r="BW108" s="339"/>
      <c r="BX108" s="339"/>
      <c r="BY108" s="339"/>
      <c r="BZ108" s="339"/>
      <c r="CA108" s="339"/>
      <c r="CB108" s="339"/>
      <c r="CC108" s="339"/>
      <c r="CD108" s="339"/>
      <c r="CE108" s="339"/>
      <c r="CF108" s="339"/>
      <c r="CG108" s="339"/>
      <c r="CH108" s="339"/>
      <c r="CI108" s="339"/>
      <c r="CJ108" s="339"/>
      <c r="CK108" s="339"/>
      <c r="CL108" s="339"/>
      <c r="CM108" s="339"/>
    </row>
    <row r="109" spans="1:91" ht="12.75" customHeight="1">
      <c r="A109" s="338"/>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406"/>
      <c r="AJ109" s="385"/>
      <c r="AK109" s="385"/>
      <c r="AL109" s="385"/>
      <c r="AM109" s="385"/>
      <c r="AN109" s="385"/>
      <c r="AO109" s="385"/>
      <c r="AP109" s="385"/>
      <c r="AQ109" s="385"/>
      <c r="AR109" s="385"/>
      <c r="AS109" s="385"/>
      <c r="AT109" s="385"/>
      <c r="AU109" s="385"/>
      <c r="AV109" s="385"/>
      <c r="AW109" s="385"/>
      <c r="AX109" s="385"/>
      <c r="AY109" s="385"/>
      <c r="AZ109" s="385"/>
      <c r="BA109" s="385"/>
      <c r="BB109" s="385"/>
      <c r="BC109" s="385"/>
      <c r="BD109" s="385"/>
      <c r="BE109" s="385"/>
      <c r="BF109" s="339"/>
      <c r="BG109" s="339"/>
      <c r="BH109" s="339"/>
      <c r="BI109" s="339"/>
      <c r="BJ109" s="339"/>
      <c r="BK109" s="339"/>
      <c r="BL109" s="339"/>
      <c r="BM109" s="339"/>
      <c r="BN109" s="339"/>
      <c r="BO109" s="339"/>
      <c r="BP109" s="339"/>
      <c r="BQ109" s="339"/>
      <c r="BR109" s="339"/>
      <c r="BS109" s="339"/>
      <c r="BT109" s="339"/>
      <c r="BU109" s="339"/>
      <c r="BV109" s="339"/>
      <c r="BW109" s="339"/>
      <c r="BX109" s="339"/>
      <c r="BY109" s="339"/>
      <c r="BZ109" s="339"/>
      <c r="CA109" s="339"/>
      <c r="CB109" s="339"/>
      <c r="CC109" s="339"/>
      <c r="CD109" s="339"/>
      <c r="CE109" s="339"/>
      <c r="CF109" s="339"/>
      <c r="CG109" s="339"/>
      <c r="CH109" s="339"/>
      <c r="CI109" s="339"/>
      <c r="CJ109" s="339"/>
      <c r="CK109" s="339"/>
      <c r="CL109" s="339"/>
      <c r="CM109" s="339"/>
    </row>
    <row r="110" spans="1:91" ht="12.75" customHeight="1">
      <c r="A110" s="338"/>
      <c r="B110" s="389"/>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406"/>
      <c r="AJ110" s="385"/>
      <c r="AK110" s="385"/>
      <c r="AL110" s="385"/>
      <c r="AM110" s="385"/>
      <c r="AN110" s="385"/>
      <c r="AO110" s="385"/>
      <c r="AP110" s="385"/>
      <c r="AQ110" s="385"/>
      <c r="AR110" s="385"/>
      <c r="AS110" s="385"/>
      <c r="AT110" s="385"/>
      <c r="AU110" s="385"/>
      <c r="AV110" s="385"/>
      <c r="AW110" s="385"/>
      <c r="AX110" s="385"/>
      <c r="AY110" s="385"/>
      <c r="AZ110" s="385"/>
      <c r="BA110" s="385"/>
      <c r="BB110" s="385"/>
      <c r="BC110" s="385"/>
      <c r="BD110" s="385"/>
      <c r="BE110" s="385"/>
      <c r="BF110" s="339"/>
      <c r="BG110" s="339"/>
      <c r="BH110" s="339"/>
      <c r="BI110" s="339"/>
      <c r="BJ110" s="339"/>
      <c r="BK110" s="339"/>
      <c r="BL110" s="339"/>
      <c r="BM110" s="339"/>
      <c r="BN110" s="339"/>
      <c r="BO110" s="339"/>
      <c r="BP110" s="339"/>
      <c r="BQ110" s="339"/>
      <c r="BR110" s="339"/>
      <c r="BS110" s="339"/>
      <c r="BT110" s="339"/>
      <c r="BU110" s="339"/>
      <c r="BV110" s="339"/>
      <c r="BW110" s="339"/>
      <c r="BX110" s="339"/>
      <c r="BY110" s="339"/>
      <c r="BZ110" s="339"/>
      <c r="CA110" s="339"/>
      <c r="CB110" s="339"/>
      <c r="CC110" s="339"/>
      <c r="CD110" s="339"/>
      <c r="CE110" s="339"/>
      <c r="CF110" s="339"/>
      <c r="CG110" s="339"/>
      <c r="CH110" s="339"/>
      <c r="CI110" s="339"/>
      <c r="CJ110" s="339"/>
      <c r="CK110" s="339"/>
      <c r="CL110" s="339"/>
      <c r="CM110" s="339"/>
    </row>
    <row r="111" spans="1:91" ht="12.75" customHeight="1">
      <c r="A111" s="338"/>
      <c r="B111" s="389"/>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406"/>
      <c r="AJ111" s="385"/>
      <c r="AK111" s="385"/>
      <c r="AL111" s="385"/>
      <c r="AM111" s="385"/>
      <c r="AN111" s="385"/>
      <c r="AO111" s="385"/>
      <c r="AP111" s="385"/>
      <c r="AQ111" s="385"/>
      <c r="AR111" s="385"/>
      <c r="AS111" s="385"/>
      <c r="AT111" s="385"/>
      <c r="AU111" s="385"/>
      <c r="AV111" s="385"/>
      <c r="AW111" s="385"/>
      <c r="AX111" s="385"/>
      <c r="AY111" s="385"/>
      <c r="AZ111" s="385"/>
      <c r="BA111" s="385"/>
      <c r="BB111" s="385"/>
      <c r="BC111" s="385"/>
      <c r="BD111" s="385"/>
      <c r="BE111" s="385"/>
      <c r="BF111" s="339"/>
      <c r="BG111" s="339"/>
      <c r="BH111" s="339"/>
      <c r="BI111" s="339"/>
      <c r="BJ111" s="339"/>
      <c r="BK111" s="339"/>
      <c r="BL111" s="339"/>
      <c r="BM111" s="339"/>
      <c r="BN111" s="339"/>
      <c r="BO111" s="339"/>
      <c r="BP111" s="339"/>
      <c r="BQ111" s="339"/>
      <c r="BR111" s="339"/>
      <c r="BS111" s="339"/>
      <c r="BT111" s="339"/>
      <c r="BU111" s="339"/>
      <c r="BV111" s="339"/>
      <c r="BW111" s="339"/>
      <c r="BX111" s="339"/>
      <c r="BY111" s="339"/>
      <c r="BZ111" s="339"/>
      <c r="CA111" s="339"/>
      <c r="CB111" s="339"/>
      <c r="CC111" s="339"/>
      <c r="CD111" s="339"/>
      <c r="CE111" s="339"/>
      <c r="CF111" s="339"/>
      <c r="CG111" s="339"/>
      <c r="CH111" s="339"/>
      <c r="CI111" s="339"/>
      <c r="CJ111" s="339"/>
      <c r="CK111" s="339"/>
      <c r="CL111" s="339"/>
      <c r="CM111" s="339"/>
    </row>
    <row r="112" spans="1:91" ht="12.75" customHeight="1">
      <c r="A112" s="338"/>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406"/>
      <c r="AJ112" s="385"/>
      <c r="AK112" s="385"/>
      <c r="AL112" s="385"/>
      <c r="AM112" s="385"/>
      <c r="AN112" s="385"/>
      <c r="AO112" s="385"/>
      <c r="AP112" s="385"/>
      <c r="AQ112" s="385"/>
      <c r="AR112" s="385"/>
      <c r="AS112" s="385"/>
      <c r="AT112" s="385"/>
      <c r="AU112" s="385"/>
      <c r="AV112" s="385"/>
      <c r="AW112" s="385"/>
      <c r="AX112" s="385"/>
      <c r="AY112" s="385"/>
      <c r="AZ112" s="385"/>
      <c r="BA112" s="385"/>
      <c r="BB112" s="385"/>
      <c r="BC112" s="385"/>
      <c r="BD112" s="385"/>
      <c r="BE112" s="385"/>
      <c r="BF112" s="339"/>
      <c r="BG112" s="339"/>
      <c r="BH112" s="339"/>
      <c r="BI112" s="339"/>
      <c r="BJ112" s="339"/>
      <c r="BK112" s="339"/>
      <c r="BL112" s="339"/>
      <c r="BM112" s="339"/>
      <c r="BN112" s="339"/>
      <c r="BO112" s="339"/>
      <c r="BP112" s="339"/>
      <c r="BQ112" s="339"/>
      <c r="BR112" s="339"/>
      <c r="BS112" s="339"/>
      <c r="BT112" s="339"/>
      <c r="BU112" s="339"/>
      <c r="BV112" s="339"/>
      <c r="BW112" s="339"/>
      <c r="BX112" s="339"/>
      <c r="BY112" s="339"/>
      <c r="BZ112" s="339"/>
      <c r="CA112" s="339"/>
      <c r="CB112" s="339"/>
      <c r="CC112" s="339"/>
      <c r="CD112" s="339"/>
      <c r="CE112" s="339"/>
      <c r="CF112" s="339"/>
      <c r="CG112" s="339"/>
      <c r="CH112" s="339"/>
      <c r="CI112" s="339"/>
      <c r="CJ112" s="339"/>
      <c r="CK112" s="339"/>
      <c r="CL112" s="339"/>
      <c r="CM112" s="339"/>
    </row>
    <row r="113" spans="1:91" ht="12.75" customHeight="1">
      <c r="A113" s="338"/>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406"/>
      <c r="AJ113" s="385"/>
      <c r="AK113" s="385"/>
      <c r="AL113" s="385"/>
      <c r="AM113" s="385"/>
      <c r="AN113" s="385"/>
      <c r="AO113" s="385"/>
      <c r="AP113" s="385"/>
      <c r="AQ113" s="385"/>
      <c r="AR113" s="385"/>
      <c r="AS113" s="385"/>
      <c r="AT113" s="385"/>
      <c r="AU113" s="385"/>
      <c r="AV113" s="385"/>
      <c r="AW113" s="385"/>
      <c r="AX113" s="385"/>
      <c r="AY113" s="385"/>
      <c r="AZ113" s="385"/>
      <c r="BA113" s="385"/>
      <c r="BB113" s="385"/>
      <c r="BC113" s="385"/>
      <c r="BD113" s="385"/>
      <c r="BE113" s="385"/>
      <c r="BF113" s="339"/>
      <c r="BG113" s="339"/>
      <c r="BH113" s="339"/>
      <c r="BI113" s="339"/>
      <c r="BJ113" s="339"/>
      <c r="BK113" s="339"/>
      <c r="BL113" s="339"/>
      <c r="BM113" s="339"/>
      <c r="BN113" s="339"/>
      <c r="BO113" s="339"/>
      <c r="BP113" s="339"/>
      <c r="BQ113" s="339"/>
      <c r="BR113" s="339"/>
      <c r="BS113" s="339"/>
      <c r="BT113" s="339"/>
      <c r="BU113" s="339"/>
      <c r="BV113" s="339"/>
      <c r="BW113" s="339"/>
      <c r="BX113" s="339"/>
      <c r="BY113" s="339"/>
      <c r="BZ113" s="339"/>
      <c r="CA113" s="339"/>
      <c r="CB113" s="339"/>
      <c r="CC113" s="339"/>
      <c r="CD113" s="339"/>
      <c r="CE113" s="339"/>
      <c r="CF113" s="339"/>
      <c r="CG113" s="339"/>
      <c r="CH113" s="339"/>
      <c r="CI113" s="339"/>
      <c r="CJ113" s="339"/>
      <c r="CK113" s="339"/>
      <c r="CL113" s="339"/>
      <c r="CM113" s="339"/>
    </row>
    <row r="114" spans="1:91" ht="12.75" customHeight="1">
      <c r="A114" s="338"/>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406"/>
      <c r="AJ114" s="385"/>
      <c r="AK114" s="385"/>
      <c r="AL114" s="385"/>
      <c r="AM114" s="385"/>
      <c r="AN114" s="385"/>
      <c r="AO114" s="385"/>
      <c r="AP114" s="385"/>
      <c r="AQ114" s="385"/>
      <c r="AR114" s="385"/>
      <c r="AS114" s="385"/>
      <c r="AT114" s="385"/>
      <c r="AU114" s="385"/>
      <c r="AV114" s="385"/>
      <c r="AW114" s="385"/>
      <c r="AX114" s="385"/>
      <c r="AY114" s="385"/>
      <c r="AZ114" s="385"/>
      <c r="BA114" s="385"/>
      <c r="BB114" s="385"/>
      <c r="BC114" s="385"/>
      <c r="BD114" s="385"/>
      <c r="BE114" s="385"/>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row>
    <row r="115" spans="1:91" ht="12.75" customHeight="1">
      <c r="A115" s="338"/>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406"/>
      <c r="AJ115" s="385"/>
      <c r="AK115" s="385"/>
      <c r="AL115" s="385"/>
      <c r="AM115" s="385"/>
      <c r="AN115" s="385"/>
      <c r="AO115" s="385"/>
      <c r="AP115" s="385"/>
      <c r="AQ115" s="385"/>
      <c r="AR115" s="385"/>
      <c r="AS115" s="385"/>
      <c r="AT115" s="385"/>
      <c r="AU115" s="385"/>
      <c r="AV115" s="385"/>
      <c r="AW115" s="385"/>
      <c r="AX115" s="385"/>
      <c r="AY115" s="385"/>
      <c r="AZ115" s="385"/>
      <c r="BA115" s="385"/>
      <c r="BB115" s="385"/>
      <c r="BC115" s="385"/>
      <c r="BD115" s="385"/>
      <c r="BE115" s="385"/>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row>
    <row r="116" spans="1:91" ht="12.75" customHeight="1">
      <c r="A116" s="338"/>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406"/>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39"/>
      <c r="BG116" s="339"/>
      <c r="BH116" s="339"/>
      <c r="BI116" s="339"/>
      <c r="BJ116" s="339"/>
      <c r="BK116" s="339"/>
      <c r="BL116" s="339"/>
      <c r="BM116" s="339"/>
      <c r="BN116" s="339"/>
      <c r="BO116" s="339"/>
      <c r="BP116" s="339"/>
      <c r="BQ116" s="339"/>
      <c r="BR116" s="339"/>
      <c r="BS116" s="339"/>
      <c r="BT116" s="339"/>
      <c r="BU116" s="339"/>
      <c r="BV116" s="339"/>
      <c r="BW116" s="339"/>
      <c r="BX116" s="339"/>
      <c r="BY116" s="339"/>
      <c r="BZ116" s="339"/>
      <c r="CA116" s="339"/>
      <c r="CB116" s="339"/>
      <c r="CC116" s="339"/>
      <c r="CD116" s="339"/>
      <c r="CE116" s="339"/>
      <c r="CF116" s="339"/>
      <c r="CG116" s="339"/>
      <c r="CH116" s="339"/>
      <c r="CI116" s="339"/>
      <c r="CJ116" s="339"/>
      <c r="CK116" s="339"/>
      <c r="CL116" s="339"/>
      <c r="CM116" s="339"/>
    </row>
    <row r="117" spans="1:91">
      <c r="A117" s="338"/>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406"/>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5"/>
      <c r="BE117" s="385"/>
      <c r="BF117" s="339"/>
      <c r="BG117" s="339"/>
      <c r="BH117" s="339"/>
      <c r="BI117" s="339"/>
      <c r="BJ117" s="339"/>
      <c r="BK117" s="339"/>
      <c r="BL117" s="339"/>
      <c r="BM117" s="339"/>
      <c r="BN117" s="339"/>
      <c r="BO117" s="339"/>
      <c r="BP117" s="339"/>
      <c r="BQ117" s="339"/>
      <c r="BR117" s="339"/>
      <c r="BS117" s="339"/>
      <c r="BT117" s="339"/>
      <c r="BU117" s="339"/>
      <c r="BV117" s="339"/>
      <c r="BW117" s="339"/>
      <c r="BX117" s="339"/>
      <c r="BY117" s="339"/>
      <c r="BZ117" s="339"/>
      <c r="CA117" s="339"/>
      <c r="CB117" s="339"/>
      <c r="CC117" s="339"/>
      <c r="CD117" s="339"/>
      <c r="CE117" s="339"/>
      <c r="CF117" s="339"/>
      <c r="CG117" s="339"/>
      <c r="CH117" s="339"/>
      <c r="CI117" s="339"/>
      <c r="CJ117" s="339"/>
      <c r="CK117" s="339"/>
      <c r="CL117" s="339"/>
      <c r="CM117" s="339"/>
    </row>
    <row r="118" spans="1:91">
      <c r="A118" s="338"/>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406"/>
      <c r="AJ118" s="385"/>
      <c r="AK118" s="385"/>
      <c r="AL118" s="385"/>
      <c r="AM118" s="385"/>
      <c r="AN118" s="385"/>
      <c r="AO118" s="385"/>
      <c r="AP118" s="385"/>
      <c r="AQ118" s="385"/>
      <c r="AR118" s="385"/>
      <c r="AS118" s="385"/>
      <c r="AT118" s="385"/>
      <c r="AU118" s="385"/>
      <c r="AV118" s="385"/>
      <c r="AW118" s="385"/>
      <c r="AX118" s="385"/>
      <c r="AY118" s="385"/>
      <c r="AZ118" s="385"/>
      <c r="BA118" s="385"/>
      <c r="BB118" s="385"/>
      <c r="BC118" s="385"/>
      <c r="BD118" s="385"/>
      <c r="BE118" s="385"/>
      <c r="BF118" s="339"/>
      <c r="BG118" s="339"/>
      <c r="BH118" s="339"/>
      <c r="BI118" s="339"/>
      <c r="BJ118" s="339"/>
      <c r="BK118" s="339"/>
      <c r="BL118" s="339"/>
      <c r="BM118" s="339"/>
      <c r="BN118" s="339"/>
      <c r="BO118" s="339"/>
      <c r="BP118" s="339"/>
      <c r="BQ118" s="339"/>
      <c r="BR118" s="339"/>
      <c r="BS118" s="339"/>
      <c r="BT118" s="339"/>
      <c r="BU118" s="339"/>
      <c r="BV118" s="339"/>
      <c r="BW118" s="339"/>
      <c r="BX118" s="339"/>
      <c r="BY118" s="339"/>
      <c r="BZ118" s="339"/>
      <c r="CA118" s="339"/>
      <c r="CB118" s="339"/>
      <c r="CC118" s="339"/>
      <c r="CD118" s="339"/>
      <c r="CE118" s="339"/>
      <c r="CF118" s="339"/>
      <c r="CG118" s="339"/>
      <c r="CH118" s="339"/>
      <c r="CI118" s="339"/>
      <c r="CJ118" s="339"/>
      <c r="CK118" s="339"/>
      <c r="CL118" s="339"/>
      <c r="CM118" s="339"/>
    </row>
    <row r="119" spans="1:91">
      <c r="A119" s="338"/>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406"/>
      <c r="AJ119" s="385"/>
      <c r="AK119" s="385"/>
      <c r="AL119" s="385"/>
      <c r="AM119" s="385"/>
      <c r="AN119" s="385"/>
      <c r="AO119" s="385"/>
      <c r="AP119" s="385"/>
      <c r="AQ119" s="385"/>
      <c r="AR119" s="385"/>
      <c r="AS119" s="385"/>
      <c r="AT119" s="385"/>
      <c r="AU119" s="385"/>
      <c r="AV119" s="385"/>
      <c r="AW119" s="385"/>
      <c r="AX119" s="385"/>
      <c r="AY119" s="385"/>
      <c r="AZ119" s="385"/>
      <c r="BA119" s="385"/>
      <c r="BB119" s="385"/>
      <c r="BC119" s="385"/>
      <c r="BD119" s="385"/>
      <c r="BE119" s="385"/>
      <c r="BF119" s="339"/>
      <c r="BG119" s="339"/>
      <c r="BH119" s="339"/>
      <c r="BI119" s="339"/>
      <c r="BJ119" s="339"/>
      <c r="BK119" s="339"/>
      <c r="BL119" s="339"/>
      <c r="BM119" s="339"/>
      <c r="BN119" s="339"/>
      <c r="BO119" s="339"/>
      <c r="BP119" s="339"/>
      <c r="BQ119" s="339"/>
      <c r="BR119" s="339"/>
      <c r="BS119" s="339"/>
      <c r="BT119" s="339"/>
      <c r="BU119" s="339"/>
      <c r="BV119" s="339"/>
      <c r="BW119" s="339"/>
      <c r="BX119" s="339"/>
      <c r="BY119" s="339"/>
      <c r="BZ119" s="339"/>
      <c r="CA119" s="339"/>
      <c r="CB119" s="339"/>
      <c r="CC119" s="339"/>
      <c r="CD119" s="339"/>
      <c r="CE119" s="339"/>
      <c r="CF119" s="339"/>
      <c r="CG119" s="339"/>
      <c r="CH119" s="339"/>
      <c r="CI119" s="339"/>
      <c r="CJ119" s="339"/>
      <c r="CK119" s="339"/>
      <c r="CL119" s="339"/>
      <c r="CM119" s="339"/>
    </row>
    <row r="120" spans="1:91">
      <c r="A120" s="338"/>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406"/>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row>
    <row r="121" spans="1:91">
      <c r="A121" s="338"/>
      <c r="B121" s="389"/>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406"/>
      <c r="AJ121" s="385"/>
      <c r="AK121" s="385"/>
      <c r="AL121" s="385"/>
      <c r="AM121" s="385"/>
      <c r="AN121" s="385"/>
      <c r="AO121" s="385"/>
      <c r="AP121" s="385"/>
      <c r="AQ121" s="385"/>
      <c r="AR121" s="385"/>
      <c r="AS121" s="385"/>
      <c r="AT121" s="385"/>
      <c r="AU121" s="385"/>
      <c r="AV121" s="385"/>
      <c r="AW121" s="385"/>
      <c r="AX121" s="385"/>
      <c r="AY121" s="385"/>
      <c r="AZ121" s="385"/>
      <c r="BA121" s="385"/>
      <c r="BB121" s="385"/>
      <c r="BC121" s="385"/>
      <c r="BD121" s="385"/>
      <c r="BE121" s="385"/>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row>
    <row r="122" spans="1:91">
      <c r="A122" s="338"/>
      <c r="B122" s="389"/>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406"/>
      <c r="AJ122" s="385"/>
      <c r="AK122" s="385"/>
      <c r="AL122" s="385"/>
      <c r="AM122" s="385"/>
      <c r="AN122" s="385"/>
      <c r="AO122" s="385"/>
      <c r="AP122" s="385"/>
      <c r="AQ122" s="385"/>
      <c r="AR122" s="385"/>
      <c r="AS122" s="385"/>
      <c r="AT122" s="385"/>
      <c r="AU122" s="385"/>
      <c r="AV122" s="385"/>
      <c r="AW122" s="385"/>
      <c r="AX122" s="385"/>
      <c r="AY122" s="385"/>
      <c r="AZ122" s="385"/>
      <c r="BA122" s="385"/>
      <c r="BB122" s="385"/>
      <c r="BC122" s="385"/>
      <c r="BD122" s="385"/>
      <c r="BE122" s="385"/>
      <c r="BF122" s="339"/>
      <c r="BG122" s="339"/>
      <c r="BH122" s="339"/>
      <c r="BI122" s="339"/>
      <c r="BJ122" s="339"/>
      <c r="BK122" s="339"/>
      <c r="BL122" s="339"/>
      <c r="BM122" s="339"/>
      <c r="BN122" s="339"/>
      <c r="BO122" s="339"/>
      <c r="BP122" s="339"/>
      <c r="BQ122" s="339"/>
      <c r="BR122" s="339"/>
      <c r="BS122" s="339"/>
      <c r="BT122" s="339"/>
      <c r="BU122" s="339"/>
      <c r="BV122" s="339"/>
      <c r="BW122" s="339"/>
      <c r="BX122" s="339"/>
      <c r="BY122" s="339"/>
      <c r="BZ122" s="339"/>
      <c r="CA122" s="339"/>
      <c r="CB122" s="339"/>
      <c r="CC122" s="339"/>
      <c r="CD122" s="339"/>
      <c r="CE122" s="339"/>
      <c r="CF122" s="339"/>
      <c r="CG122" s="339"/>
      <c r="CH122" s="339"/>
      <c r="CI122" s="339"/>
      <c r="CJ122" s="339"/>
      <c r="CK122" s="339"/>
      <c r="CL122" s="339"/>
      <c r="CM122" s="339"/>
    </row>
    <row r="123" spans="1:91">
      <c r="A123" s="338"/>
      <c r="B123" s="389"/>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406"/>
      <c r="AJ123" s="385"/>
      <c r="AK123" s="385"/>
      <c r="AL123" s="385"/>
      <c r="AM123" s="385"/>
      <c r="AN123" s="385"/>
      <c r="AO123" s="385"/>
      <c r="AP123" s="385"/>
      <c r="AQ123" s="385"/>
      <c r="AR123" s="385"/>
      <c r="AS123" s="385"/>
      <c r="AT123" s="385"/>
      <c r="AU123" s="385"/>
      <c r="AV123" s="385"/>
      <c r="AW123" s="385"/>
      <c r="AX123" s="385"/>
      <c r="AY123" s="385"/>
      <c r="AZ123" s="385"/>
      <c r="BA123" s="385"/>
      <c r="BB123" s="385"/>
      <c r="BC123" s="385"/>
      <c r="BD123" s="385"/>
      <c r="BE123" s="385"/>
      <c r="BF123" s="339"/>
      <c r="BG123" s="339"/>
      <c r="BH123" s="339"/>
      <c r="BI123" s="339"/>
      <c r="BJ123" s="339"/>
      <c r="BK123" s="339"/>
      <c r="BL123" s="339"/>
      <c r="BM123" s="339"/>
      <c r="BN123" s="339"/>
      <c r="BO123" s="339"/>
      <c r="BP123" s="339"/>
      <c r="BQ123" s="339"/>
      <c r="BR123" s="339"/>
      <c r="BS123" s="339"/>
      <c r="BT123" s="339"/>
      <c r="BU123" s="339"/>
      <c r="BV123" s="339"/>
      <c r="BW123" s="339"/>
      <c r="BX123" s="339"/>
      <c r="BY123" s="339"/>
      <c r="BZ123" s="339"/>
      <c r="CA123" s="339"/>
      <c r="CB123" s="339"/>
      <c r="CC123" s="339"/>
      <c r="CD123" s="339"/>
      <c r="CE123" s="339"/>
      <c r="CF123" s="339"/>
      <c r="CG123" s="339"/>
      <c r="CH123" s="339"/>
      <c r="CI123" s="339"/>
      <c r="CJ123" s="339"/>
      <c r="CK123" s="339"/>
      <c r="CL123" s="339"/>
      <c r="CM123" s="339"/>
    </row>
    <row r="124" spans="1:91">
      <c r="A124" s="338"/>
      <c r="B124" s="38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89"/>
      <c r="AG124" s="389"/>
      <c r="AH124" s="389"/>
      <c r="AI124" s="406"/>
      <c r="AJ124" s="385"/>
      <c r="AK124" s="385"/>
      <c r="AL124" s="385"/>
      <c r="AM124" s="385"/>
      <c r="AN124" s="385"/>
      <c r="AO124" s="385"/>
      <c r="AP124" s="385"/>
      <c r="AQ124" s="385"/>
      <c r="AR124" s="385"/>
      <c r="AS124" s="385"/>
      <c r="AT124" s="385"/>
      <c r="AU124" s="385"/>
      <c r="AV124" s="385"/>
      <c r="AW124" s="385"/>
      <c r="AX124" s="385"/>
      <c r="AY124" s="385"/>
      <c r="AZ124" s="385"/>
      <c r="BA124" s="385"/>
      <c r="BB124" s="385"/>
      <c r="BC124" s="385"/>
      <c r="BD124" s="385"/>
      <c r="BE124" s="385"/>
      <c r="BF124" s="339"/>
      <c r="BG124" s="339"/>
      <c r="BH124" s="339"/>
      <c r="BI124" s="339"/>
      <c r="BJ124" s="339"/>
      <c r="BK124" s="339"/>
      <c r="BL124" s="339"/>
      <c r="BM124" s="339"/>
      <c r="BN124" s="339"/>
      <c r="BO124" s="339"/>
      <c r="BP124" s="339"/>
      <c r="BQ124" s="339"/>
      <c r="BR124" s="339"/>
      <c r="BS124" s="339"/>
      <c r="BT124" s="339"/>
      <c r="BU124" s="339"/>
      <c r="BV124" s="339"/>
      <c r="BW124" s="339"/>
      <c r="BX124" s="339"/>
      <c r="BY124" s="339"/>
      <c r="BZ124" s="339"/>
      <c r="CA124" s="339"/>
      <c r="CB124" s="339"/>
      <c r="CC124" s="339"/>
      <c r="CD124" s="339"/>
      <c r="CE124" s="339"/>
      <c r="CF124" s="339"/>
      <c r="CG124" s="339"/>
      <c r="CH124" s="339"/>
      <c r="CI124" s="339"/>
      <c r="CJ124" s="339"/>
      <c r="CK124" s="339"/>
      <c r="CL124" s="339"/>
      <c r="CM124" s="339"/>
    </row>
    <row r="125" spans="1:91">
      <c r="A125" s="338"/>
      <c r="B125" s="38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406"/>
      <c r="AJ125" s="385"/>
      <c r="AK125" s="385"/>
      <c r="AL125" s="385"/>
      <c r="AM125" s="385"/>
      <c r="AN125" s="385"/>
      <c r="AO125" s="385"/>
      <c r="AP125" s="385"/>
      <c r="AQ125" s="385"/>
      <c r="AR125" s="385"/>
      <c r="AS125" s="385"/>
      <c r="AT125" s="385"/>
      <c r="AU125" s="385"/>
      <c r="AV125" s="385"/>
      <c r="AW125" s="385"/>
      <c r="AX125" s="385"/>
      <c r="AY125" s="385"/>
      <c r="AZ125" s="385"/>
      <c r="BA125" s="385"/>
      <c r="BB125" s="385"/>
      <c r="BC125" s="385"/>
      <c r="BD125" s="385"/>
      <c r="BE125" s="385"/>
      <c r="BF125" s="339"/>
      <c r="BG125" s="339"/>
      <c r="BH125" s="339"/>
      <c r="BI125" s="339"/>
      <c r="BJ125" s="339"/>
      <c r="BK125" s="339"/>
      <c r="BL125" s="339"/>
      <c r="BM125" s="339"/>
      <c r="BN125" s="339"/>
      <c r="BO125" s="339"/>
      <c r="BP125" s="339"/>
      <c r="BQ125" s="339"/>
      <c r="BR125" s="339"/>
      <c r="BS125" s="339"/>
      <c r="BT125" s="339"/>
      <c r="BU125" s="339"/>
      <c r="BV125" s="339"/>
      <c r="BW125" s="339"/>
      <c r="BX125" s="339"/>
      <c r="BY125" s="339"/>
      <c r="BZ125" s="339"/>
      <c r="CA125" s="339"/>
      <c r="CB125" s="339"/>
      <c r="CC125" s="339"/>
      <c r="CD125" s="339"/>
      <c r="CE125" s="339"/>
      <c r="CF125" s="339"/>
      <c r="CG125" s="339"/>
      <c r="CH125" s="339"/>
      <c r="CI125" s="339"/>
      <c r="CJ125" s="339"/>
      <c r="CK125" s="339"/>
      <c r="CL125" s="339"/>
      <c r="CM125" s="339"/>
    </row>
    <row r="126" spans="1:91">
      <c r="A126" s="338"/>
      <c r="B126" s="389"/>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406"/>
      <c r="AJ126" s="385"/>
      <c r="AK126" s="385"/>
      <c r="AL126" s="385"/>
      <c r="AM126" s="385"/>
      <c r="AN126" s="385"/>
      <c r="AO126" s="385"/>
      <c r="AP126" s="385"/>
      <c r="AQ126" s="385"/>
      <c r="AR126" s="385"/>
      <c r="AS126" s="385"/>
      <c r="AT126" s="385"/>
      <c r="AU126" s="385"/>
      <c r="AV126" s="385"/>
      <c r="AW126" s="385"/>
      <c r="AX126" s="385"/>
      <c r="AY126" s="385"/>
      <c r="AZ126" s="385"/>
      <c r="BA126" s="385"/>
      <c r="BB126" s="385"/>
      <c r="BC126" s="385"/>
      <c r="BD126" s="385"/>
      <c r="BE126" s="385"/>
      <c r="BF126" s="339"/>
      <c r="BG126" s="339"/>
      <c r="BH126" s="339"/>
      <c r="BI126" s="339"/>
      <c r="BJ126" s="339"/>
      <c r="BK126" s="339"/>
      <c r="BL126" s="339"/>
      <c r="BM126" s="339"/>
      <c r="BN126" s="339"/>
      <c r="BO126" s="339"/>
      <c r="BP126" s="339"/>
      <c r="BQ126" s="339"/>
      <c r="BR126" s="339"/>
      <c r="BS126" s="339"/>
      <c r="BT126" s="339"/>
      <c r="BU126" s="339"/>
      <c r="BV126" s="339"/>
      <c r="BW126" s="339"/>
      <c r="BX126" s="339"/>
      <c r="BY126" s="339"/>
      <c r="BZ126" s="339"/>
      <c r="CA126" s="339"/>
      <c r="CB126" s="339"/>
      <c r="CC126" s="339"/>
      <c r="CD126" s="339"/>
      <c r="CE126" s="339"/>
      <c r="CF126" s="339"/>
      <c r="CG126" s="339"/>
      <c r="CH126" s="339"/>
      <c r="CI126" s="339"/>
      <c r="CJ126" s="339"/>
      <c r="CK126" s="339"/>
      <c r="CL126" s="339"/>
      <c r="CM126" s="339"/>
    </row>
    <row r="127" spans="1:91">
      <c r="A127" s="338"/>
      <c r="B127" s="389"/>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406"/>
      <c r="AJ127" s="385"/>
      <c r="AK127" s="385"/>
      <c r="AL127" s="385"/>
      <c r="AM127" s="385"/>
      <c r="AN127" s="385"/>
      <c r="AO127" s="385"/>
      <c r="AP127" s="385"/>
      <c r="AQ127" s="385"/>
      <c r="AR127" s="385"/>
      <c r="AS127" s="385"/>
      <c r="AT127" s="385"/>
      <c r="AU127" s="385"/>
      <c r="AV127" s="385"/>
      <c r="AW127" s="385"/>
      <c r="AX127" s="385"/>
      <c r="AY127" s="385"/>
      <c r="AZ127" s="385"/>
      <c r="BA127" s="385"/>
      <c r="BB127" s="385"/>
      <c r="BC127" s="385"/>
      <c r="BD127" s="385"/>
      <c r="BE127" s="385"/>
      <c r="BF127" s="339"/>
      <c r="BG127" s="339"/>
      <c r="BH127" s="339"/>
      <c r="BI127" s="339"/>
      <c r="BJ127" s="339"/>
      <c r="BK127" s="339"/>
      <c r="BL127" s="339"/>
      <c r="BM127" s="339"/>
      <c r="BN127" s="339"/>
      <c r="BO127" s="339"/>
      <c r="BP127" s="339"/>
      <c r="BQ127" s="339"/>
      <c r="BR127" s="339"/>
      <c r="BS127" s="339"/>
      <c r="BT127" s="339"/>
      <c r="BU127" s="339"/>
      <c r="BV127" s="339"/>
      <c r="BW127" s="339"/>
      <c r="BX127" s="339"/>
      <c r="BY127" s="339"/>
      <c r="BZ127" s="339"/>
      <c r="CA127" s="339"/>
      <c r="CB127" s="339"/>
      <c r="CC127" s="339"/>
      <c r="CD127" s="339"/>
      <c r="CE127" s="339"/>
      <c r="CF127" s="339"/>
      <c r="CG127" s="339"/>
      <c r="CH127" s="339"/>
      <c r="CI127" s="339"/>
      <c r="CJ127" s="339"/>
      <c r="CK127" s="339"/>
      <c r="CL127" s="339"/>
      <c r="CM127" s="339"/>
    </row>
    <row r="128" spans="1:91">
      <c r="A128" s="338"/>
      <c r="B128" s="389"/>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389"/>
      <c r="AC128" s="389"/>
      <c r="AD128" s="389"/>
      <c r="AE128" s="389"/>
      <c r="AF128" s="389"/>
      <c r="AG128" s="389"/>
      <c r="AH128" s="389"/>
      <c r="AI128" s="406"/>
      <c r="AJ128" s="385"/>
      <c r="AK128" s="385"/>
      <c r="AL128" s="385"/>
      <c r="AM128" s="385"/>
      <c r="AN128" s="385"/>
      <c r="AO128" s="385"/>
      <c r="AP128" s="385"/>
      <c r="AQ128" s="385"/>
      <c r="AR128" s="385"/>
      <c r="AS128" s="385"/>
      <c r="AT128" s="385"/>
      <c r="AU128" s="385"/>
      <c r="AV128" s="385"/>
      <c r="AW128" s="385"/>
      <c r="AX128" s="385"/>
      <c r="AY128" s="385"/>
      <c r="AZ128" s="385"/>
      <c r="BA128" s="385"/>
      <c r="BB128" s="385"/>
      <c r="BC128" s="385"/>
      <c r="BD128" s="385"/>
      <c r="BE128" s="385"/>
      <c r="BF128" s="339"/>
      <c r="BG128" s="339"/>
      <c r="BH128" s="339"/>
      <c r="BI128" s="339"/>
      <c r="BJ128" s="339"/>
      <c r="BK128" s="339"/>
      <c r="BL128" s="339"/>
      <c r="BM128" s="339"/>
      <c r="BN128" s="339"/>
      <c r="BO128" s="339"/>
      <c r="BP128" s="339"/>
      <c r="BQ128" s="339"/>
      <c r="BR128" s="339"/>
      <c r="BS128" s="339"/>
      <c r="BT128" s="339"/>
      <c r="BU128" s="339"/>
      <c r="BV128" s="339"/>
      <c r="BW128" s="339"/>
      <c r="BX128" s="339"/>
      <c r="BY128" s="339"/>
      <c r="BZ128" s="339"/>
      <c r="CA128" s="339"/>
      <c r="CB128" s="339"/>
      <c r="CC128" s="339"/>
      <c r="CD128" s="339"/>
      <c r="CE128" s="339"/>
      <c r="CF128" s="339"/>
      <c r="CG128" s="339"/>
      <c r="CH128" s="339"/>
      <c r="CI128" s="339"/>
      <c r="CJ128" s="339"/>
      <c r="CK128" s="339"/>
      <c r="CL128" s="339"/>
      <c r="CM128" s="339"/>
    </row>
    <row r="129" spans="1:91">
      <c r="A129" s="338"/>
      <c r="B129" s="389"/>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89"/>
      <c r="AC129" s="389"/>
      <c r="AD129" s="389"/>
      <c r="AE129" s="389"/>
      <c r="AF129" s="389"/>
      <c r="AG129" s="389"/>
      <c r="AH129" s="389"/>
      <c r="AI129" s="406"/>
      <c r="AJ129" s="385"/>
      <c r="AK129" s="385"/>
      <c r="AL129" s="385"/>
      <c r="AM129" s="385"/>
      <c r="AN129" s="385"/>
      <c r="AO129" s="385"/>
      <c r="AP129" s="385"/>
      <c r="AQ129" s="385"/>
      <c r="AR129" s="385"/>
      <c r="AS129" s="385"/>
      <c r="AT129" s="385"/>
      <c r="AU129" s="385"/>
      <c r="AV129" s="385"/>
      <c r="AW129" s="385"/>
      <c r="AX129" s="385"/>
      <c r="AY129" s="385"/>
      <c r="AZ129" s="385"/>
      <c r="BA129" s="385"/>
      <c r="BB129" s="385"/>
      <c r="BC129" s="385"/>
      <c r="BD129" s="385"/>
      <c r="BE129" s="385"/>
      <c r="BF129" s="339"/>
      <c r="BG129" s="339"/>
      <c r="BH129" s="339"/>
      <c r="BI129" s="339"/>
      <c r="BJ129" s="339"/>
      <c r="BK129" s="339"/>
      <c r="BL129" s="339"/>
      <c r="BM129" s="339"/>
      <c r="BN129" s="339"/>
      <c r="BO129" s="339"/>
      <c r="BP129" s="339"/>
      <c r="BQ129" s="339"/>
      <c r="BR129" s="339"/>
      <c r="BS129" s="339"/>
      <c r="BT129" s="339"/>
      <c r="BU129" s="339"/>
      <c r="BV129" s="339"/>
      <c r="BW129" s="339"/>
      <c r="BX129" s="339"/>
      <c r="BY129" s="339"/>
      <c r="BZ129" s="339"/>
      <c r="CA129" s="339"/>
      <c r="CB129" s="339"/>
      <c r="CC129" s="339"/>
      <c r="CD129" s="339"/>
      <c r="CE129" s="339"/>
      <c r="CF129" s="339"/>
      <c r="CG129" s="339"/>
      <c r="CH129" s="339"/>
      <c r="CI129" s="339"/>
      <c r="CJ129" s="339"/>
      <c r="CK129" s="339"/>
      <c r="CL129" s="339"/>
      <c r="CM129" s="339"/>
    </row>
    <row r="130" spans="1:91">
      <c r="A130" s="338"/>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406"/>
      <c r="AJ130" s="385"/>
      <c r="AK130" s="385"/>
      <c r="AL130" s="385"/>
      <c r="AM130" s="385"/>
      <c r="AN130" s="385"/>
      <c r="AO130" s="385"/>
      <c r="AP130" s="385"/>
      <c r="AQ130" s="385"/>
      <c r="AR130" s="385"/>
      <c r="AS130" s="385"/>
      <c r="AT130" s="385"/>
      <c r="AU130" s="385"/>
      <c r="AV130" s="385"/>
      <c r="AW130" s="385"/>
      <c r="AX130" s="385"/>
      <c r="AY130" s="385"/>
      <c r="AZ130" s="385"/>
      <c r="BA130" s="385"/>
      <c r="BB130" s="385"/>
      <c r="BC130" s="385"/>
      <c r="BD130" s="385"/>
      <c r="BE130" s="385"/>
      <c r="BF130" s="339"/>
      <c r="BG130" s="339"/>
      <c r="BH130" s="339"/>
      <c r="BI130" s="339"/>
      <c r="BJ130" s="339"/>
      <c r="BK130" s="339"/>
      <c r="BL130" s="339"/>
      <c r="BM130" s="339"/>
      <c r="BN130" s="339"/>
      <c r="BO130" s="339"/>
      <c r="BP130" s="339"/>
      <c r="BQ130" s="339"/>
      <c r="BR130" s="339"/>
      <c r="BS130" s="339"/>
      <c r="BT130" s="339"/>
      <c r="BU130" s="339"/>
      <c r="BV130" s="339"/>
      <c r="BW130" s="339"/>
      <c r="BX130" s="339"/>
      <c r="BY130" s="339"/>
      <c r="BZ130" s="339"/>
      <c r="CA130" s="339"/>
      <c r="CB130" s="339"/>
      <c r="CC130" s="339"/>
      <c r="CD130" s="339"/>
      <c r="CE130" s="339"/>
      <c r="CF130" s="339"/>
      <c r="CG130" s="339"/>
      <c r="CH130" s="339"/>
      <c r="CI130" s="339"/>
      <c r="CJ130" s="339"/>
      <c r="CK130" s="339"/>
      <c r="CL130" s="339"/>
      <c r="CM130" s="339"/>
    </row>
    <row r="131" spans="1:91">
      <c r="A131" s="338"/>
      <c r="B131" s="389"/>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406"/>
      <c r="AJ131" s="385"/>
      <c r="AK131" s="385"/>
      <c r="AL131" s="385"/>
      <c r="AM131" s="385"/>
      <c r="AN131" s="385"/>
      <c r="AO131" s="385"/>
      <c r="AP131" s="385"/>
      <c r="AQ131" s="385"/>
      <c r="AR131" s="385"/>
      <c r="AS131" s="385"/>
      <c r="AT131" s="385"/>
      <c r="AU131" s="385"/>
      <c r="AV131" s="385"/>
      <c r="AW131" s="385"/>
      <c r="AX131" s="385"/>
      <c r="AY131" s="385"/>
      <c r="AZ131" s="385"/>
      <c r="BA131" s="385"/>
      <c r="BB131" s="385"/>
      <c r="BC131" s="385"/>
      <c r="BD131" s="385"/>
      <c r="BE131" s="385"/>
      <c r="BF131" s="339"/>
      <c r="BG131" s="339"/>
      <c r="BH131" s="339"/>
      <c r="BI131" s="339"/>
      <c r="BJ131" s="339"/>
      <c r="BK131" s="339"/>
      <c r="BL131" s="339"/>
      <c r="BM131" s="339"/>
      <c r="BN131" s="339"/>
      <c r="BO131" s="339"/>
      <c r="BP131" s="339"/>
      <c r="BQ131" s="339"/>
      <c r="BR131" s="339"/>
      <c r="BS131" s="339"/>
      <c r="BT131" s="339"/>
      <c r="BU131" s="339"/>
      <c r="BV131" s="339"/>
      <c r="BW131" s="339"/>
      <c r="BX131" s="339"/>
      <c r="BY131" s="339"/>
      <c r="BZ131" s="339"/>
      <c r="CA131" s="339"/>
      <c r="CB131" s="339"/>
      <c r="CC131" s="339"/>
      <c r="CD131" s="339"/>
      <c r="CE131" s="339"/>
      <c r="CF131" s="339"/>
      <c r="CG131" s="339"/>
      <c r="CH131" s="339"/>
      <c r="CI131" s="339"/>
      <c r="CJ131" s="339"/>
      <c r="CK131" s="339"/>
      <c r="CL131" s="339"/>
      <c r="CM131" s="339"/>
    </row>
    <row r="132" spans="1:91">
      <c r="A132" s="338"/>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406"/>
      <c r="AJ132" s="385"/>
      <c r="AK132" s="385"/>
      <c r="AL132" s="385"/>
      <c r="AM132" s="385"/>
      <c r="AN132" s="385"/>
      <c r="AO132" s="385"/>
      <c r="AP132" s="385"/>
      <c r="AQ132" s="385"/>
      <c r="AR132" s="385"/>
      <c r="AS132" s="385"/>
      <c r="AT132" s="385"/>
      <c r="AU132" s="385"/>
      <c r="AV132" s="385"/>
      <c r="AW132" s="385"/>
      <c r="AX132" s="385"/>
      <c r="AY132" s="385"/>
      <c r="AZ132" s="385"/>
      <c r="BA132" s="385"/>
      <c r="BB132" s="385"/>
      <c r="BC132" s="385"/>
      <c r="BD132" s="385"/>
      <c r="BE132" s="385"/>
      <c r="BF132" s="339"/>
      <c r="BG132" s="339"/>
      <c r="BH132" s="339"/>
      <c r="BI132" s="339"/>
      <c r="BJ132" s="339"/>
      <c r="BK132" s="339"/>
      <c r="BL132" s="339"/>
      <c r="BM132" s="339"/>
      <c r="BN132" s="339"/>
      <c r="BO132" s="339"/>
      <c r="BP132" s="339"/>
      <c r="BQ132" s="339"/>
      <c r="BR132" s="339"/>
      <c r="BS132" s="339"/>
      <c r="BT132" s="339"/>
      <c r="BU132" s="339"/>
      <c r="BV132" s="339"/>
      <c r="BW132" s="339"/>
      <c r="BX132" s="339"/>
      <c r="BY132" s="339"/>
      <c r="BZ132" s="339"/>
      <c r="CA132" s="339"/>
      <c r="CB132" s="339"/>
      <c r="CC132" s="339"/>
      <c r="CD132" s="339"/>
      <c r="CE132" s="339"/>
      <c r="CF132" s="339"/>
      <c r="CG132" s="339"/>
      <c r="CH132" s="339"/>
      <c r="CI132" s="339"/>
      <c r="CJ132" s="339"/>
      <c r="CK132" s="339"/>
      <c r="CL132" s="339"/>
      <c r="CM132" s="339"/>
    </row>
    <row r="133" spans="1:91">
      <c r="A133" s="338"/>
      <c r="B133" s="389"/>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406"/>
      <c r="AJ133" s="385"/>
      <c r="AK133" s="385"/>
      <c r="AL133" s="385"/>
      <c r="AM133" s="385"/>
      <c r="AN133" s="385"/>
      <c r="AO133" s="385"/>
      <c r="AP133" s="385"/>
      <c r="AQ133" s="385"/>
      <c r="AR133" s="385"/>
      <c r="AS133" s="385"/>
      <c r="AT133" s="385"/>
      <c r="AU133" s="385"/>
      <c r="AV133" s="385"/>
      <c r="AW133" s="385"/>
      <c r="AX133" s="385"/>
      <c r="AY133" s="385"/>
      <c r="AZ133" s="385"/>
      <c r="BA133" s="385"/>
      <c r="BB133" s="385"/>
      <c r="BC133" s="385"/>
      <c r="BD133" s="385"/>
      <c r="BE133" s="385"/>
      <c r="BF133" s="339"/>
      <c r="BG133" s="339"/>
      <c r="BH133" s="339"/>
      <c r="BI133" s="339"/>
      <c r="BJ133" s="339"/>
      <c r="BK133" s="339"/>
      <c r="BL133" s="339"/>
      <c r="BM133" s="339"/>
      <c r="BN133" s="339"/>
      <c r="BO133" s="339"/>
      <c r="BP133" s="339"/>
      <c r="BQ133" s="339"/>
      <c r="BR133" s="339"/>
      <c r="BS133" s="339"/>
      <c r="BT133" s="339"/>
      <c r="BU133" s="339"/>
      <c r="BV133" s="339"/>
      <c r="BW133" s="339"/>
      <c r="BX133" s="339"/>
      <c r="BY133" s="339"/>
      <c r="BZ133" s="339"/>
      <c r="CA133" s="339"/>
      <c r="CB133" s="339"/>
      <c r="CC133" s="339"/>
      <c r="CD133" s="339"/>
      <c r="CE133" s="339"/>
      <c r="CF133" s="339"/>
      <c r="CG133" s="339"/>
      <c r="CH133" s="339"/>
      <c r="CI133" s="339"/>
      <c r="CJ133" s="339"/>
      <c r="CK133" s="339"/>
      <c r="CL133" s="339"/>
      <c r="CM133" s="339"/>
    </row>
    <row r="134" spans="1:91">
      <c r="A134" s="338"/>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406"/>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39"/>
      <c r="BG134" s="339"/>
      <c r="BH134" s="339"/>
      <c r="BI134" s="339"/>
      <c r="BJ134" s="339"/>
      <c r="BK134" s="339"/>
      <c r="BL134" s="339"/>
      <c r="BM134" s="339"/>
      <c r="BN134" s="339"/>
      <c r="BO134" s="339"/>
      <c r="BP134" s="339"/>
      <c r="BQ134" s="339"/>
      <c r="BR134" s="339"/>
      <c r="BS134" s="339"/>
      <c r="BT134" s="339"/>
      <c r="BU134" s="339"/>
      <c r="BV134" s="339"/>
      <c r="BW134" s="339"/>
      <c r="BX134" s="339"/>
      <c r="BY134" s="339"/>
      <c r="BZ134" s="339"/>
      <c r="CA134" s="339"/>
      <c r="CB134" s="339"/>
      <c r="CC134" s="339"/>
      <c r="CD134" s="339"/>
      <c r="CE134" s="339"/>
      <c r="CF134" s="339"/>
      <c r="CG134" s="339"/>
      <c r="CH134" s="339"/>
      <c r="CI134" s="339"/>
      <c r="CJ134" s="339"/>
      <c r="CK134" s="339"/>
      <c r="CL134" s="339"/>
      <c r="CM134" s="339"/>
    </row>
    <row r="135" spans="1:91">
      <c r="A135" s="338"/>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406"/>
      <c r="AJ135" s="385"/>
      <c r="AK135" s="385"/>
      <c r="AL135" s="385"/>
      <c r="AM135" s="385"/>
      <c r="AN135" s="385"/>
      <c r="AO135" s="385"/>
      <c r="AP135" s="385"/>
      <c r="AQ135" s="385"/>
      <c r="AR135" s="385"/>
      <c r="AS135" s="385"/>
      <c r="AT135" s="385"/>
      <c r="AU135" s="385"/>
      <c r="AV135" s="385"/>
      <c r="AW135" s="385"/>
      <c r="AX135" s="385"/>
      <c r="AY135" s="385"/>
      <c r="AZ135" s="385"/>
      <c r="BA135" s="385"/>
      <c r="BB135" s="385"/>
      <c r="BC135" s="385"/>
      <c r="BD135" s="385"/>
      <c r="BE135" s="385"/>
      <c r="BF135" s="339"/>
      <c r="BG135" s="339"/>
      <c r="BH135" s="339"/>
      <c r="BI135" s="339"/>
      <c r="BJ135" s="339"/>
      <c r="BK135" s="339"/>
      <c r="BL135" s="339"/>
      <c r="BM135" s="339"/>
      <c r="BN135" s="339"/>
      <c r="BO135" s="339"/>
      <c r="BP135" s="339"/>
      <c r="BQ135" s="339"/>
      <c r="BR135" s="339"/>
      <c r="BS135" s="339"/>
      <c r="BT135" s="339"/>
      <c r="BU135" s="339"/>
      <c r="BV135" s="339"/>
      <c r="BW135" s="339"/>
      <c r="BX135" s="339"/>
      <c r="BY135" s="339"/>
      <c r="BZ135" s="339"/>
      <c r="CA135" s="339"/>
      <c r="CB135" s="339"/>
      <c r="CC135" s="339"/>
      <c r="CD135" s="339"/>
      <c r="CE135" s="339"/>
      <c r="CF135" s="339"/>
      <c r="CG135" s="339"/>
      <c r="CH135" s="339"/>
      <c r="CI135" s="339"/>
      <c r="CJ135" s="339"/>
      <c r="CK135" s="339"/>
      <c r="CL135" s="339"/>
      <c r="CM135" s="339"/>
    </row>
    <row r="136" spans="1:91">
      <c r="A136" s="338"/>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406"/>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39"/>
      <c r="BG136" s="339"/>
      <c r="BH136" s="339"/>
      <c r="BI136" s="339"/>
      <c r="BJ136" s="339"/>
      <c r="BK136" s="339"/>
      <c r="BL136" s="339"/>
      <c r="BM136" s="339"/>
      <c r="BN136" s="339"/>
      <c r="BO136" s="339"/>
      <c r="BP136" s="339"/>
      <c r="BQ136" s="339"/>
      <c r="BR136" s="339"/>
      <c r="BS136" s="339"/>
      <c r="BT136" s="339"/>
      <c r="BU136" s="339"/>
      <c r="BV136" s="339"/>
      <c r="BW136" s="339"/>
      <c r="BX136" s="339"/>
      <c r="BY136" s="339"/>
      <c r="BZ136" s="339"/>
      <c r="CA136" s="339"/>
      <c r="CB136" s="339"/>
      <c r="CC136" s="339"/>
      <c r="CD136" s="339"/>
      <c r="CE136" s="339"/>
      <c r="CF136" s="339"/>
      <c r="CG136" s="339"/>
      <c r="CH136" s="339"/>
      <c r="CI136" s="339"/>
      <c r="CJ136" s="339"/>
      <c r="CK136" s="339"/>
      <c r="CL136" s="339"/>
      <c r="CM136" s="339"/>
    </row>
    <row r="137" spans="1:91">
      <c r="A137" s="338"/>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406"/>
      <c r="AJ137" s="385"/>
      <c r="AK137" s="385"/>
      <c r="AL137" s="385"/>
      <c r="AM137" s="385"/>
      <c r="AN137" s="385"/>
      <c r="AO137" s="385"/>
      <c r="AP137" s="385"/>
      <c r="AQ137" s="385"/>
      <c r="AR137" s="385"/>
      <c r="AS137" s="385"/>
      <c r="AT137" s="385"/>
      <c r="AU137" s="385"/>
      <c r="AV137" s="385"/>
      <c r="AW137" s="385"/>
      <c r="AX137" s="385"/>
      <c r="AY137" s="385"/>
      <c r="AZ137" s="385"/>
      <c r="BA137" s="385"/>
      <c r="BB137" s="385"/>
      <c r="BC137" s="385"/>
      <c r="BD137" s="385"/>
      <c r="BE137" s="385"/>
      <c r="BF137" s="339"/>
      <c r="BG137" s="339"/>
      <c r="BH137" s="339"/>
      <c r="BI137" s="339"/>
      <c r="BJ137" s="339"/>
      <c r="BK137" s="339"/>
      <c r="BL137" s="339"/>
      <c r="BM137" s="339"/>
      <c r="BN137" s="339"/>
      <c r="BO137" s="339"/>
      <c r="BP137" s="339"/>
      <c r="BQ137" s="339"/>
      <c r="BR137" s="339"/>
      <c r="BS137" s="339"/>
      <c r="BT137" s="339"/>
      <c r="BU137" s="339"/>
      <c r="BV137" s="339"/>
      <c r="BW137" s="339"/>
      <c r="BX137" s="339"/>
      <c r="BY137" s="339"/>
      <c r="BZ137" s="339"/>
      <c r="CA137" s="339"/>
      <c r="CB137" s="339"/>
      <c r="CC137" s="339"/>
      <c r="CD137" s="339"/>
      <c r="CE137" s="339"/>
      <c r="CF137" s="339"/>
      <c r="CG137" s="339"/>
      <c r="CH137" s="339"/>
      <c r="CI137" s="339"/>
      <c r="CJ137" s="339"/>
      <c r="CK137" s="339"/>
      <c r="CL137" s="339"/>
      <c r="CM137" s="339"/>
    </row>
    <row r="138" spans="1:91">
      <c r="A138" s="338"/>
      <c r="B138" s="389"/>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406"/>
      <c r="AJ138" s="385"/>
      <c r="AK138" s="385"/>
      <c r="AL138" s="385"/>
      <c r="AM138" s="385"/>
      <c r="AN138" s="385"/>
      <c r="AO138" s="385"/>
      <c r="AP138" s="385"/>
      <c r="AQ138" s="385"/>
      <c r="AR138" s="385"/>
      <c r="AS138" s="385"/>
      <c r="AT138" s="385"/>
      <c r="AU138" s="385"/>
      <c r="AV138" s="385"/>
      <c r="AW138" s="385"/>
      <c r="AX138" s="385"/>
      <c r="AY138" s="385"/>
      <c r="AZ138" s="385"/>
      <c r="BA138" s="385"/>
      <c r="BB138" s="385"/>
      <c r="BC138" s="385"/>
      <c r="BD138" s="385"/>
      <c r="BE138" s="385"/>
      <c r="BF138" s="339"/>
      <c r="BG138" s="339"/>
      <c r="BH138" s="339"/>
      <c r="BI138" s="339"/>
      <c r="BJ138" s="339"/>
      <c r="BK138" s="339"/>
      <c r="BL138" s="339"/>
      <c r="BM138" s="339"/>
      <c r="BN138" s="339"/>
      <c r="BO138" s="339"/>
      <c r="BP138" s="339"/>
      <c r="BQ138" s="339"/>
      <c r="BR138" s="339"/>
      <c r="BS138" s="339"/>
      <c r="BT138" s="339"/>
      <c r="BU138" s="339"/>
      <c r="BV138" s="339"/>
      <c r="BW138" s="339"/>
      <c r="BX138" s="339"/>
      <c r="BY138" s="339"/>
      <c r="BZ138" s="339"/>
      <c r="CA138" s="339"/>
      <c r="CB138" s="339"/>
      <c r="CC138" s="339"/>
      <c r="CD138" s="339"/>
      <c r="CE138" s="339"/>
      <c r="CF138" s="339"/>
      <c r="CG138" s="339"/>
      <c r="CH138" s="339"/>
      <c r="CI138" s="339"/>
      <c r="CJ138" s="339"/>
      <c r="CK138" s="339"/>
      <c r="CL138" s="339"/>
      <c r="CM138" s="339"/>
    </row>
    <row r="139" spans="1:91">
      <c r="A139" s="338"/>
      <c r="B139" s="389"/>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406"/>
      <c r="AJ139" s="385"/>
      <c r="AK139" s="385"/>
      <c r="AL139" s="385"/>
      <c r="AM139" s="385"/>
      <c r="AN139" s="385"/>
      <c r="AO139" s="385"/>
      <c r="AP139" s="385"/>
      <c r="AQ139" s="385"/>
      <c r="AR139" s="385"/>
      <c r="AS139" s="385"/>
      <c r="AT139" s="385"/>
      <c r="AU139" s="385"/>
      <c r="AV139" s="385"/>
      <c r="AW139" s="385"/>
      <c r="AX139" s="385"/>
      <c r="AY139" s="385"/>
      <c r="AZ139" s="385"/>
      <c r="BA139" s="385"/>
      <c r="BB139" s="385"/>
      <c r="BC139" s="385"/>
      <c r="BD139" s="385"/>
      <c r="BE139" s="385"/>
      <c r="BF139" s="339"/>
      <c r="BG139" s="339"/>
      <c r="BH139" s="339"/>
      <c r="BI139" s="339"/>
      <c r="BJ139" s="339"/>
      <c r="BK139" s="339"/>
      <c r="BL139" s="339"/>
      <c r="BM139" s="339"/>
      <c r="BN139" s="339"/>
      <c r="BO139" s="339"/>
      <c r="BP139" s="339"/>
      <c r="BQ139" s="339"/>
      <c r="BR139" s="339"/>
      <c r="BS139" s="339"/>
      <c r="BT139" s="339"/>
      <c r="BU139" s="339"/>
      <c r="BV139" s="339"/>
      <c r="BW139" s="339"/>
      <c r="BX139" s="339"/>
      <c r="BY139" s="339"/>
      <c r="BZ139" s="339"/>
      <c r="CA139" s="339"/>
      <c r="CB139" s="339"/>
      <c r="CC139" s="339"/>
      <c r="CD139" s="339"/>
      <c r="CE139" s="339"/>
      <c r="CF139" s="339"/>
      <c r="CG139" s="339"/>
      <c r="CH139" s="339"/>
      <c r="CI139" s="339"/>
      <c r="CJ139" s="339"/>
      <c r="CK139" s="339"/>
      <c r="CL139" s="339"/>
      <c r="CM139" s="339"/>
    </row>
    <row r="140" spans="1:91">
      <c r="A140" s="338"/>
      <c r="B140" s="389"/>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406"/>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39"/>
      <c r="BG140" s="339"/>
      <c r="BH140" s="339"/>
      <c r="BI140" s="339"/>
      <c r="BJ140" s="339"/>
      <c r="BK140" s="339"/>
      <c r="BL140" s="339"/>
      <c r="BM140" s="339"/>
      <c r="BN140" s="339"/>
      <c r="BO140" s="339"/>
      <c r="BP140" s="339"/>
      <c r="BQ140" s="339"/>
      <c r="BR140" s="339"/>
      <c r="BS140" s="339"/>
      <c r="BT140" s="339"/>
      <c r="BU140" s="339"/>
      <c r="BV140" s="339"/>
      <c r="BW140" s="339"/>
      <c r="BX140" s="339"/>
      <c r="BY140" s="339"/>
      <c r="BZ140" s="339"/>
      <c r="CA140" s="339"/>
      <c r="CB140" s="339"/>
      <c r="CC140" s="339"/>
      <c r="CD140" s="339"/>
      <c r="CE140" s="339"/>
      <c r="CF140" s="339"/>
      <c r="CG140" s="339"/>
      <c r="CH140" s="339"/>
      <c r="CI140" s="339"/>
      <c r="CJ140" s="339"/>
      <c r="CK140" s="339"/>
      <c r="CL140" s="339"/>
      <c r="CM140" s="339"/>
    </row>
    <row r="141" spans="1:91">
      <c r="A141" s="338"/>
      <c r="B141" s="389"/>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89"/>
      <c r="AE141" s="389"/>
      <c r="AF141" s="389"/>
      <c r="AG141" s="389"/>
      <c r="AH141" s="389"/>
      <c r="AI141" s="406"/>
      <c r="AJ141" s="385"/>
      <c r="AK141" s="385"/>
      <c r="AL141" s="385"/>
      <c r="AM141" s="385"/>
      <c r="AN141" s="385"/>
      <c r="AO141" s="385"/>
      <c r="AP141" s="385"/>
      <c r="AQ141" s="385"/>
      <c r="AR141" s="385"/>
      <c r="AS141" s="385"/>
      <c r="AT141" s="385"/>
      <c r="AU141" s="385"/>
      <c r="AV141" s="385"/>
      <c r="AW141" s="385"/>
      <c r="AX141" s="385"/>
      <c r="AY141" s="385"/>
      <c r="AZ141" s="385"/>
      <c r="BA141" s="385"/>
      <c r="BB141" s="385"/>
      <c r="BC141" s="385"/>
      <c r="BD141" s="385"/>
      <c r="BE141" s="385"/>
      <c r="BF141" s="339"/>
      <c r="BG141" s="339"/>
      <c r="BH141" s="339"/>
      <c r="BI141" s="339"/>
      <c r="BJ141" s="339"/>
      <c r="BK141" s="339"/>
      <c r="BL141" s="339"/>
      <c r="BM141" s="339"/>
      <c r="BN141" s="339"/>
      <c r="BO141" s="339"/>
      <c r="BP141" s="339"/>
      <c r="BQ141" s="339"/>
      <c r="BR141" s="339"/>
      <c r="BS141" s="339"/>
      <c r="BT141" s="339"/>
      <c r="BU141" s="339"/>
      <c r="BV141" s="339"/>
      <c r="BW141" s="339"/>
      <c r="BX141" s="339"/>
      <c r="BY141" s="339"/>
      <c r="BZ141" s="339"/>
      <c r="CA141" s="339"/>
      <c r="CB141" s="339"/>
      <c r="CC141" s="339"/>
      <c r="CD141" s="339"/>
      <c r="CE141" s="339"/>
      <c r="CF141" s="339"/>
      <c r="CG141" s="339"/>
      <c r="CH141" s="339"/>
      <c r="CI141" s="339"/>
      <c r="CJ141" s="339"/>
      <c r="CK141" s="339"/>
      <c r="CL141" s="339"/>
      <c r="CM141" s="339"/>
    </row>
    <row r="142" spans="1:91">
      <c r="A142" s="338"/>
      <c r="B142" s="389"/>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89"/>
      <c r="AE142" s="389"/>
      <c r="AF142" s="389"/>
      <c r="AG142" s="389"/>
      <c r="AH142" s="389"/>
      <c r="AI142" s="406"/>
      <c r="AJ142" s="385"/>
      <c r="AK142" s="385"/>
      <c r="AL142" s="385"/>
      <c r="AM142" s="385"/>
      <c r="AN142" s="385"/>
      <c r="AO142" s="385"/>
      <c r="AP142" s="385"/>
      <c r="AQ142" s="385"/>
      <c r="AR142" s="385"/>
      <c r="AS142" s="385"/>
      <c r="AT142" s="385"/>
      <c r="AU142" s="385"/>
      <c r="AV142" s="385"/>
      <c r="AW142" s="385"/>
      <c r="AX142" s="385"/>
      <c r="AY142" s="385"/>
      <c r="AZ142" s="385"/>
      <c r="BA142" s="385"/>
      <c r="BB142" s="385"/>
      <c r="BC142" s="385"/>
      <c r="BD142" s="385"/>
      <c r="BE142" s="385"/>
      <c r="BF142" s="339"/>
      <c r="BG142" s="339"/>
      <c r="BH142" s="339"/>
      <c r="BI142" s="339"/>
      <c r="BJ142" s="339"/>
      <c r="BK142" s="339"/>
      <c r="BL142" s="339"/>
      <c r="BM142" s="339"/>
      <c r="BN142" s="339"/>
      <c r="BO142" s="339"/>
      <c r="BP142" s="339"/>
      <c r="BQ142" s="339"/>
      <c r="BR142" s="339"/>
      <c r="BS142" s="339"/>
      <c r="BT142" s="339"/>
      <c r="BU142" s="339"/>
      <c r="BV142" s="339"/>
      <c r="BW142" s="339"/>
      <c r="BX142" s="339"/>
      <c r="BY142" s="339"/>
      <c r="BZ142" s="339"/>
      <c r="CA142" s="339"/>
      <c r="CB142" s="339"/>
      <c r="CC142" s="339"/>
      <c r="CD142" s="339"/>
      <c r="CE142" s="339"/>
      <c r="CF142" s="339"/>
      <c r="CG142" s="339"/>
      <c r="CH142" s="339"/>
      <c r="CI142" s="339"/>
      <c r="CJ142" s="339"/>
      <c r="CK142" s="339"/>
      <c r="CL142" s="339"/>
      <c r="CM142" s="339"/>
    </row>
    <row r="143" spans="1:91">
      <c r="A143" s="338"/>
      <c r="B143" s="389"/>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89"/>
      <c r="AG143" s="389"/>
      <c r="AH143" s="389"/>
      <c r="AI143" s="406"/>
      <c r="AJ143" s="385"/>
      <c r="AK143" s="385"/>
      <c r="AL143" s="385"/>
      <c r="AM143" s="385"/>
      <c r="AN143" s="385"/>
      <c r="AO143" s="385"/>
      <c r="AP143" s="385"/>
      <c r="AQ143" s="385"/>
      <c r="AR143" s="385"/>
      <c r="AS143" s="385"/>
      <c r="AT143" s="385"/>
      <c r="AU143" s="385"/>
      <c r="AV143" s="385"/>
      <c r="AW143" s="385"/>
      <c r="AX143" s="385"/>
      <c r="AY143" s="385"/>
      <c r="AZ143" s="385"/>
      <c r="BA143" s="385"/>
      <c r="BB143" s="385"/>
      <c r="BC143" s="385"/>
      <c r="BD143" s="385"/>
      <c r="BE143" s="385"/>
      <c r="BF143" s="339"/>
      <c r="BG143" s="339"/>
      <c r="BH143" s="339"/>
      <c r="BI143" s="339"/>
      <c r="BJ143" s="339"/>
      <c r="BK143" s="339"/>
      <c r="BL143" s="339"/>
      <c r="BM143" s="339"/>
      <c r="BN143" s="339"/>
      <c r="BO143" s="339"/>
      <c r="BP143" s="339"/>
      <c r="BQ143" s="339"/>
      <c r="BR143" s="339"/>
      <c r="BS143" s="339"/>
      <c r="BT143" s="339"/>
      <c r="BU143" s="339"/>
      <c r="BV143" s="339"/>
      <c r="BW143" s="339"/>
      <c r="BX143" s="339"/>
      <c r="BY143" s="339"/>
      <c r="BZ143" s="339"/>
      <c r="CA143" s="339"/>
      <c r="CB143" s="339"/>
      <c r="CC143" s="339"/>
      <c r="CD143" s="339"/>
      <c r="CE143" s="339"/>
      <c r="CF143" s="339"/>
      <c r="CG143" s="339"/>
      <c r="CH143" s="339"/>
      <c r="CI143" s="339"/>
      <c r="CJ143" s="339"/>
      <c r="CK143" s="339"/>
      <c r="CL143" s="339"/>
      <c r="CM143" s="339"/>
    </row>
    <row r="144" spans="1:91">
      <c r="A144" s="338"/>
      <c r="B144" s="389"/>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406"/>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39"/>
      <c r="BG144" s="339"/>
      <c r="BH144" s="339"/>
      <c r="BI144" s="339"/>
      <c r="BJ144" s="339"/>
      <c r="BK144" s="339"/>
      <c r="BL144" s="339"/>
      <c r="BM144" s="339"/>
      <c r="BN144" s="339"/>
      <c r="BO144" s="339"/>
      <c r="BP144" s="339"/>
      <c r="BQ144" s="339"/>
      <c r="BR144" s="339"/>
      <c r="BS144" s="339"/>
      <c r="BT144" s="339"/>
      <c r="BU144" s="339"/>
      <c r="BV144" s="339"/>
      <c r="BW144" s="339"/>
      <c r="BX144" s="339"/>
      <c r="BY144" s="339"/>
      <c r="BZ144" s="339"/>
      <c r="CA144" s="339"/>
      <c r="CB144" s="339"/>
      <c r="CC144" s="339"/>
      <c r="CD144" s="339"/>
      <c r="CE144" s="339"/>
      <c r="CF144" s="339"/>
      <c r="CG144" s="339"/>
      <c r="CH144" s="339"/>
      <c r="CI144" s="339"/>
      <c r="CJ144" s="339"/>
      <c r="CK144" s="339"/>
      <c r="CL144" s="339"/>
      <c r="CM144" s="339"/>
    </row>
    <row r="145" spans="1:91">
      <c r="A145" s="338"/>
      <c r="B145" s="389"/>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406"/>
      <c r="AJ145" s="385"/>
      <c r="AK145" s="385"/>
      <c r="AL145" s="385"/>
      <c r="AM145" s="385"/>
      <c r="AN145" s="385"/>
      <c r="AO145" s="385"/>
      <c r="AP145" s="385"/>
      <c r="AQ145" s="385"/>
      <c r="AR145" s="385"/>
      <c r="AS145" s="385"/>
      <c r="AT145" s="385"/>
      <c r="AU145" s="385"/>
      <c r="AV145" s="385"/>
      <c r="AW145" s="385"/>
      <c r="AX145" s="385"/>
      <c r="AY145" s="385"/>
      <c r="AZ145" s="385"/>
      <c r="BA145" s="385"/>
      <c r="BB145" s="385"/>
      <c r="BC145" s="385"/>
      <c r="BD145" s="385"/>
      <c r="BE145" s="385"/>
      <c r="BF145" s="339"/>
      <c r="BG145" s="339"/>
      <c r="BH145" s="339"/>
      <c r="BI145" s="339"/>
      <c r="BJ145" s="339"/>
      <c r="BK145" s="339"/>
      <c r="BL145" s="339"/>
      <c r="BM145" s="339"/>
      <c r="BN145" s="339"/>
      <c r="BO145" s="339"/>
      <c r="BP145" s="339"/>
      <c r="BQ145" s="339"/>
      <c r="BR145" s="339"/>
      <c r="BS145" s="339"/>
      <c r="BT145" s="339"/>
      <c r="BU145" s="339"/>
      <c r="BV145" s="339"/>
      <c r="BW145" s="339"/>
      <c r="BX145" s="339"/>
      <c r="BY145" s="339"/>
      <c r="BZ145" s="339"/>
      <c r="CA145" s="339"/>
      <c r="CB145" s="339"/>
      <c r="CC145" s="339"/>
      <c r="CD145" s="339"/>
      <c r="CE145" s="339"/>
      <c r="CF145" s="339"/>
      <c r="CG145" s="339"/>
      <c r="CH145" s="339"/>
      <c r="CI145" s="339"/>
      <c r="CJ145" s="339"/>
      <c r="CK145" s="339"/>
      <c r="CL145" s="339"/>
      <c r="CM145" s="339"/>
    </row>
    <row r="146" spans="1:91">
      <c r="A146" s="338"/>
      <c r="B146" s="389"/>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406"/>
      <c r="AJ146" s="385"/>
      <c r="AK146" s="385"/>
      <c r="AL146" s="385"/>
      <c r="AM146" s="385"/>
      <c r="AN146" s="385"/>
      <c r="AO146" s="385"/>
      <c r="AP146" s="385"/>
      <c r="AQ146" s="385"/>
      <c r="AR146" s="385"/>
      <c r="AS146" s="385"/>
      <c r="AT146" s="385"/>
      <c r="AU146" s="385"/>
      <c r="AV146" s="385"/>
      <c r="AW146" s="385"/>
      <c r="AX146" s="385"/>
      <c r="AY146" s="385"/>
      <c r="AZ146" s="385"/>
      <c r="BA146" s="385"/>
      <c r="BB146" s="385"/>
      <c r="BC146" s="385"/>
      <c r="BD146" s="385"/>
      <c r="BE146" s="385"/>
      <c r="BF146" s="339"/>
      <c r="BG146" s="339"/>
      <c r="BH146" s="339"/>
      <c r="BI146" s="339"/>
      <c r="BJ146" s="339"/>
      <c r="BK146" s="339"/>
      <c r="BL146" s="339"/>
      <c r="BM146" s="339"/>
      <c r="BN146" s="339"/>
      <c r="BO146" s="339"/>
      <c r="BP146" s="339"/>
      <c r="BQ146" s="339"/>
      <c r="BR146" s="339"/>
      <c r="BS146" s="339"/>
      <c r="BT146" s="339"/>
      <c r="BU146" s="339"/>
      <c r="BV146" s="339"/>
      <c r="BW146" s="339"/>
      <c r="BX146" s="339"/>
      <c r="BY146" s="339"/>
      <c r="BZ146" s="339"/>
      <c r="CA146" s="339"/>
      <c r="CB146" s="339"/>
      <c r="CC146" s="339"/>
      <c r="CD146" s="339"/>
      <c r="CE146" s="339"/>
      <c r="CF146" s="339"/>
      <c r="CG146" s="339"/>
      <c r="CH146" s="339"/>
      <c r="CI146" s="339"/>
      <c r="CJ146" s="339"/>
      <c r="CK146" s="339"/>
      <c r="CL146" s="339"/>
      <c r="CM146" s="339"/>
    </row>
    <row r="147" spans="1:91">
      <c r="A147" s="338"/>
      <c r="B147" s="389"/>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c r="AH147" s="389"/>
      <c r="AI147" s="406"/>
      <c r="AJ147" s="385"/>
      <c r="AK147" s="385"/>
      <c r="AL147" s="385"/>
      <c r="AM147" s="385"/>
      <c r="AN147" s="385"/>
      <c r="AO147" s="385"/>
      <c r="AP147" s="385"/>
      <c r="AQ147" s="385"/>
      <c r="AR147" s="385"/>
      <c r="AS147" s="385"/>
      <c r="AT147" s="385"/>
      <c r="AU147" s="385"/>
      <c r="AV147" s="385"/>
      <c r="AW147" s="385"/>
      <c r="AX147" s="385"/>
      <c r="AY147" s="385"/>
      <c r="AZ147" s="385"/>
      <c r="BA147" s="385"/>
      <c r="BB147" s="385"/>
      <c r="BC147" s="385"/>
      <c r="BD147" s="385"/>
      <c r="BE147" s="385"/>
      <c r="BF147" s="339"/>
      <c r="BG147" s="339"/>
      <c r="BH147" s="339"/>
      <c r="BI147" s="339"/>
      <c r="BJ147" s="339"/>
      <c r="BK147" s="339"/>
      <c r="BL147" s="339"/>
      <c r="BM147" s="339"/>
      <c r="BN147" s="339"/>
      <c r="BO147" s="339"/>
      <c r="BP147" s="339"/>
      <c r="BQ147" s="339"/>
      <c r="BR147" s="339"/>
      <c r="BS147" s="339"/>
      <c r="BT147" s="339"/>
      <c r="BU147" s="339"/>
      <c r="BV147" s="339"/>
      <c r="BW147" s="339"/>
      <c r="BX147" s="339"/>
      <c r="BY147" s="339"/>
      <c r="BZ147" s="339"/>
      <c r="CA147" s="339"/>
      <c r="CB147" s="339"/>
      <c r="CC147" s="339"/>
      <c r="CD147" s="339"/>
      <c r="CE147" s="339"/>
      <c r="CF147" s="339"/>
      <c r="CG147" s="339"/>
      <c r="CH147" s="339"/>
      <c r="CI147" s="339"/>
      <c r="CJ147" s="339"/>
      <c r="CK147" s="339"/>
      <c r="CL147" s="339"/>
      <c r="CM147" s="339"/>
    </row>
    <row r="148" spans="1:91">
      <c r="A148" s="338"/>
      <c r="B148" s="389"/>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406"/>
      <c r="AJ148" s="385"/>
      <c r="AK148" s="385"/>
      <c r="AL148" s="385"/>
      <c r="AM148" s="385"/>
      <c r="AN148" s="385"/>
      <c r="AO148" s="385"/>
      <c r="AP148" s="385"/>
      <c r="AQ148" s="385"/>
      <c r="AR148" s="385"/>
      <c r="AS148" s="385"/>
      <c r="AT148" s="385"/>
      <c r="AU148" s="385"/>
      <c r="AV148" s="385"/>
      <c r="AW148" s="385"/>
      <c r="AX148" s="385"/>
      <c r="AY148" s="385"/>
      <c r="AZ148" s="385"/>
      <c r="BA148" s="385"/>
      <c r="BB148" s="385"/>
      <c r="BC148" s="385"/>
      <c r="BD148" s="385"/>
      <c r="BE148" s="385"/>
      <c r="BF148" s="339"/>
      <c r="BG148" s="339"/>
      <c r="BH148" s="339"/>
      <c r="BI148" s="339"/>
      <c r="BJ148" s="339"/>
      <c r="BK148" s="339"/>
      <c r="BL148" s="339"/>
      <c r="BM148" s="339"/>
      <c r="BN148" s="339"/>
      <c r="BO148" s="339"/>
      <c r="BP148" s="339"/>
      <c r="BQ148" s="339"/>
      <c r="BR148" s="339"/>
      <c r="BS148" s="339"/>
      <c r="BT148" s="339"/>
      <c r="BU148" s="339"/>
      <c r="BV148" s="339"/>
      <c r="BW148" s="339"/>
      <c r="BX148" s="339"/>
      <c r="BY148" s="339"/>
      <c r="BZ148" s="339"/>
      <c r="CA148" s="339"/>
      <c r="CB148" s="339"/>
      <c r="CC148" s="339"/>
      <c r="CD148" s="339"/>
      <c r="CE148" s="339"/>
      <c r="CF148" s="339"/>
      <c r="CG148" s="339"/>
      <c r="CH148" s="339"/>
      <c r="CI148" s="339"/>
      <c r="CJ148" s="339"/>
      <c r="CK148" s="339"/>
      <c r="CL148" s="339"/>
      <c r="CM148" s="339"/>
    </row>
    <row r="149" spans="1:91">
      <c r="A149" s="338"/>
      <c r="B149" s="389"/>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406"/>
      <c r="AJ149" s="385"/>
      <c r="AK149" s="385"/>
      <c r="AL149" s="385"/>
      <c r="AM149" s="385"/>
      <c r="AN149" s="385"/>
      <c r="AO149" s="385"/>
      <c r="AP149" s="385"/>
      <c r="AQ149" s="385"/>
      <c r="AR149" s="385"/>
      <c r="AS149" s="385"/>
      <c r="AT149" s="385"/>
      <c r="AU149" s="385"/>
      <c r="AV149" s="385"/>
      <c r="AW149" s="385"/>
      <c r="AX149" s="385"/>
      <c r="AY149" s="385"/>
      <c r="AZ149" s="385"/>
      <c r="BA149" s="385"/>
      <c r="BB149" s="385"/>
      <c r="BC149" s="385"/>
      <c r="BD149" s="385"/>
      <c r="BE149" s="385"/>
      <c r="BF149" s="339"/>
      <c r="BG149" s="339"/>
      <c r="BH149" s="339"/>
      <c r="BI149" s="339"/>
      <c r="BJ149" s="339"/>
      <c r="BK149" s="339"/>
      <c r="BL149" s="339"/>
      <c r="BM149" s="339"/>
      <c r="BN149" s="339"/>
      <c r="BO149" s="339"/>
      <c r="BP149" s="339"/>
      <c r="BQ149" s="339"/>
      <c r="BR149" s="339"/>
      <c r="BS149" s="339"/>
      <c r="BT149" s="339"/>
      <c r="BU149" s="339"/>
      <c r="BV149" s="339"/>
      <c r="BW149" s="339"/>
      <c r="BX149" s="339"/>
      <c r="BY149" s="339"/>
      <c r="BZ149" s="339"/>
      <c r="CA149" s="339"/>
      <c r="CB149" s="339"/>
      <c r="CC149" s="339"/>
      <c r="CD149" s="339"/>
      <c r="CE149" s="339"/>
      <c r="CF149" s="339"/>
      <c r="CG149" s="339"/>
      <c r="CH149" s="339"/>
      <c r="CI149" s="339"/>
      <c r="CJ149" s="339"/>
      <c r="CK149" s="339"/>
      <c r="CL149" s="339"/>
      <c r="CM149" s="339"/>
    </row>
    <row r="150" spans="1:91">
      <c r="A150" s="338"/>
      <c r="B150" s="389"/>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406"/>
      <c r="AJ150" s="385"/>
      <c r="AK150" s="385"/>
      <c r="AL150" s="385"/>
      <c r="AM150" s="385"/>
      <c r="AN150" s="385"/>
      <c r="AO150" s="385"/>
      <c r="AP150" s="385"/>
      <c r="AQ150" s="385"/>
      <c r="AR150" s="385"/>
      <c r="AS150" s="385"/>
      <c r="AT150" s="385"/>
      <c r="AU150" s="385"/>
      <c r="AV150" s="385"/>
      <c r="AW150" s="385"/>
      <c r="AX150" s="385"/>
      <c r="AY150" s="385"/>
      <c r="AZ150" s="385"/>
      <c r="BA150" s="385"/>
      <c r="BB150" s="385"/>
      <c r="BC150" s="385"/>
      <c r="BD150" s="385"/>
      <c r="BE150" s="385"/>
      <c r="BF150" s="339"/>
      <c r="BG150" s="339"/>
      <c r="BH150" s="339"/>
      <c r="BI150" s="339"/>
      <c r="BJ150" s="339"/>
      <c r="BK150" s="339"/>
      <c r="BL150" s="339"/>
      <c r="BM150" s="339"/>
      <c r="BN150" s="339"/>
      <c r="BO150" s="339"/>
      <c r="BP150" s="339"/>
      <c r="BQ150" s="339"/>
      <c r="BR150" s="339"/>
      <c r="BS150" s="339"/>
      <c r="BT150" s="339"/>
      <c r="BU150" s="339"/>
      <c r="BV150" s="339"/>
      <c r="BW150" s="339"/>
      <c r="BX150" s="339"/>
      <c r="BY150" s="339"/>
      <c r="BZ150" s="339"/>
      <c r="CA150" s="339"/>
      <c r="CB150" s="339"/>
      <c r="CC150" s="339"/>
      <c r="CD150" s="339"/>
      <c r="CE150" s="339"/>
      <c r="CF150" s="339"/>
      <c r="CG150" s="339"/>
      <c r="CH150" s="339"/>
      <c r="CI150" s="339"/>
      <c r="CJ150" s="339"/>
      <c r="CK150" s="339"/>
      <c r="CL150" s="339"/>
      <c r="CM150" s="339"/>
    </row>
    <row r="151" spans="1:91">
      <c r="A151" s="338"/>
      <c r="B151" s="389"/>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406"/>
      <c r="AJ151" s="385"/>
      <c r="AK151" s="385"/>
      <c r="AL151" s="385"/>
      <c r="AM151" s="385"/>
      <c r="AN151" s="385"/>
      <c r="AO151" s="385"/>
      <c r="AP151" s="385"/>
      <c r="AQ151" s="385"/>
      <c r="AR151" s="385"/>
      <c r="AS151" s="385"/>
      <c r="AT151" s="385"/>
      <c r="AU151" s="385"/>
      <c r="AV151" s="385"/>
      <c r="AW151" s="385"/>
      <c r="AX151" s="385"/>
      <c r="AY151" s="385"/>
      <c r="AZ151" s="385"/>
      <c r="BA151" s="385"/>
      <c r="BB151" s="385"/>
      <c r="BC151" s="385"/>
      <c r="BD151" s="385"/>
      <c r="BE151" s="385"/>
      <c r="BF151" s="339"/>
      <c r="BG151" s="339"/>
      <c r="BH151" s="339"/>
      <c r="BI151" s="339"/>
      <c r="BJ151" s="339"/>
      <c r="BK151" s="339"/>
      <c r="BL151" s="339"/>
      <c r="BM151" s="339"/>
      <c r="BN151" s="339"/>
      <c r="BO151" s="339"/>
      <c r="BP151" s="339"/>
      <c r="BQ151" s="339"/>
      <c r="BR151" s="339"/>
      <c r="BS151" s="339"/>
      <c r="BT151" s="339"/>
      <c r="BU151" s="339"/>
      <c r="BV151" s="339"/>
      <c r="BW151" s="339"/>
      <c r="BX151" s="339"/>
      <c r="BY151" s="339"/>
      <c r="BZ151" s="339"/>
      <c r="CA151" s="339"/>
      <c r="CB151" s="339"/>
      <c r="CC151" s="339"/>
      <c r="CD151" s="339"/>
      <c r="CE151" s="339"/>
      <c r="CF151" s="339"/>
      <c r="CG151" s="339"/>
      <c r="CH151" s="339"/>
      <c r="CI151" s="339"/>
      <c r="CJ151" s="339"/>
      <c r="CK151" s="339"/>
      <c r="CL151" s="339"/>
      <c r="CM151" s="339"/>
    </row>
    <row r="152" spans="1:91">
      <c r="A152" s="338"/>
      <c r="B152" s="389"/>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89"/>
      <c r="AC152" s="389"/>
      <c r="AD152" s="389"/>
      <c r="AE152" s="389"/>
      <c r="AF152" s="389"/>
      <c r="AG152" s="389"/>
      <c r="AH152" s="389"/>
      <c r="AI152" s="406"/>
      <c r="AJ152" s="385"/>
      <c r="AK152" s="385"/>
      <c r="AL152" s="385"/>
      <c r="AM152" s="385"/>
      <c r="AN152" s="385"/>
      <c r="AO152" s="385"/>
      <c r="AP152" s="385"/>
      <c r="AQ152" s="385"/>
      <c r="AR152" s="385"/>
      <c r="AS152" s="385"/>
      <c r="AT152" s="385"/>
      <c r="AU152" s="385"/>
      <c r="AV152" s="385"/>
      <c r="AW152" s="385"/>
      <c r="AX152" s="385"/>
      <c r="AY152" s="385"/>
      <c r="AZ152" s="385"/>
      <c r="BA152" s="385"/>
      <c r="BB152" s="385"/>
      <c r="BC152" s="385"/>
      <c r="BD152" s="385"/>
      <c r="BE152" s="385"/>
      <c r="BF152" s="339"/>
      <c r="BG152" s="339"/>
      <c r="BH152" s="339"/>
      <c r="BI152" s="339"/>
      <c r="BJ152" s="339"/>
      <c r="BK152" s="339"/>
      <c r="BL152" s="339"/>
      <c r="BM152" s="339"/>
      <c r="BN152" s="339"/>
      <c r="BO152" s="339"/>
      <c r="BP152" s="339"/>
      <c r="BQ152" s="339"/>
      <c r="BR152" s="339"/>
      <c r="BS152" s="339"/>
      <c r="BT152" s="339"/>
      <c r="BU152" s="339"/>
      <c r="BV152" s="339"/>
      <c r="BW152" s="339"/>
      <c r="BX152" s="339"/>
      <c r="BY152" s="339"/>
      <c r="BZ152" s="339"/>
      <c r="CA152" s="339"/>
      <c r="CB152" s="339"/>
      <c r="CC152" s="339"/>
      <c r="CD152" s="339"/>
      <c r="CE152" s="339"/>
      <c r="CF152" s="339"/>
      <c r="CG152" s="339"/>
      <c r="CH152" s="339"/>
      <c r="CI152" s="339"/>
      <c r="CJ152" s="339"/>
      <c r="CK152" s="339"/>
      <c r="CL152" s="339"/>
      <c r="CM152" s="339"/>
    </row>
    <row r="153" spans="1:91">
      <c r="A153" s="338"/>
      <c r="B153" s="389"/>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406"/>
      <c r="AJ153" s="385"/>
      <c r="AK153" s="385"/>
      <c r="AL153" s="385"/>
      <c r="AM153" s="385"/>
      <c r="AN153" s="385"/>
      <c r="AO153" s="385"/>
      <c r="AP153" s="385"/>
      <c r="AQ153" s="385"/>
      <c r="AR153" s="385"/>
      <c r="AS153" s="385"/>
      <c r="AT153" s="385"/>
      <c r="AU153" s="385"/>
      <c r="AV153" s="385"/>
      <c r="AW153" s="385"/>
      <c r="AX153" s="385"/>
      <c r="AY153" s="385"/>
      <c r="AZ153" s="385"/>
      <c r="BA153" s="385"/>
      <c r="BB153" s="385"/>
      <c r="BC153" s="385"/>
      <c r="BD153" s="385"/>
      <c r="BE153" s="385"/>
      <c r="BF153" s="339"/>
      <c r="BG153" s="339"/>
      <c r="BH153" s="339"/>
      <c r="BI153" s="339"/>
      <c r="BJ153" s="339"/>
      <c r="BK153" s="339"/>
      <c r="BL153" s="339"/>
      <c r="BM153" s="339"/>
      <c r="BN153" s="339"/>
      <c r="BO153" s="339"/>
      <c r="BP153" s="339"/>
      <c r="BQ153" s="339"/>
      <c r="BR153" s="339"/>
      <c r="BS153" s="339"/>
      <c r="BT153" s="339"/>
      <c r="BU153" s="339"/>
      <c r="BV153" s="339"/>
      <c r="BW153" s="339"/>
      <c r="BX153" s="339"/>
      <c r="BY153" s="339"/>
      <c r="BZ153" s="339"/>
      <c r="CA153" s="339"/>
      <c r="CB153" s="339"/>
      <c r="CC153" s="339"/>
      <c r="CD153" s="339"/>
      <c r="CE153" s="339"/>
      <c r="CF153" s="339"/>
      <c r="CG153" s="339"/>
      <c r="CH153" s="339"/>
      <c r="CI153" s="339"/>
      <c r="CJ153" s="339"/>
      <c r="CK153" s="339"/>
      <c r="CL153" s="339"/>
      <c r="CM153" s="339"/>
    </row>
    <row r="154" spans="1:91">
      <c r="A154" s="338"/>
      <c r="B154" s="389"/>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406"/>
      <c r="AJ154" s="385"/>
      <c r="AK154" s="385"/>
      <c r="AL154" s="385"/>
      <c r="AM154" s="385"/>
      <c r="AN154" s="385"/>
      <c r="AO154" s="385"/>
      <c r="AP154" s="385"/>
      <c r="AQ154" s="385"/>
      <c r="AR154" s="385"/>
      <c r="AS154" s="385"/>
      <c r="AT154" s="385"/>
      <c r="AU154" s="385"/>
      <c r="AV154" s="385"/>
      <c r="AW154" s="385"/>
      <c r="AX154" s="385"/>
      <c r="AY154" s="385"/>
      <c r="AZ154" s="385"/>
      <c r="BA154" s="385"/>
      <c r="BB154" s="385"/>
      <c r="BC154" s="385"/>
      <c r="BD154" s="385"/>
      <c r="BE154" s="385"/>
      <c r="BF154" s="339"/>
      <c r="BG154" s="339"/>
      <c r="BH154" s="339"/>
      <c r="BI154" s="339"/>
      <c r="BJ154" s="339"/>
      <c r="BK154" s="339"/>
      <c r="BL154" s="339"/>
      <c r="BM154" s="339"/>
      <c r="BN154" s="339"/>
      <c r="BO154" s="339"/>
      <c r="BP154" s="339"/>
      <c r="BQ154" s="339"/>
      <c r="BR154" s="339"/>
      <c r="BS154" s="339"/>
      <c r="BT154" s="339"/>
      <c r="BU154" s="339"/>
      <c r="BV154" s="339"/>
      <c r="BW154" s="339"/>
      <c r="BX154" s="339"/>
      <c r="BY154" s="339"/>
      <c r="BZ154" s="339"/>
      <c r="CA154" s="339"/>
      <c r="CB154" s="339"/>
      <c r="CC154" s="339"/>
      <c r="CD154" s="339"/>
      <c r="CE154" s="339"/>
      <c r="CF154" s="339"/>
      <c r="CG154" s="339"/>
      <c r="CH154" s="339"/>
      <c r="CI154" s="339"/>
      <c r="CJ154" s="339"/>
      <c r="CK154" s="339"/>
      <c r="CL154" s="339"/>
      <c r="CM154" s="339"/>
    </row>
    <row r="155" spans="1:91">
      <c r="A155" s="338"/>
      <c r="B155" s="389"/>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406"/>
      <c r="AJ155" s="385"/>
      <c r="AK155" s="385"/>
      <c r="AL155" s="385"/>
      <c r="AM155" s="385"/>
      <c r="AN155" s="385"/>
      <c r="AO155" s="385"/>
      <c r="AP155" s="385"/>
      <c r="AQ155" s="385"/>
      <c r="AR155" s="385"/>
      <c r="AS155" s="385"/>
      <c r="AT155" s="385"/>
      <c r="AU155" s="385"/>
      <c r="AV155" s="385"/>
      <c r="AW155" s="385"/>
      <c r="AX155" s="385"/>
      <c r="AY155" s="385"/>
      <c r="AZ155" s="385"/>
      <c r="BA155" s="385"/>
      <c r="BB155" s="385"/>
      <c r="BC155" s="385"/>
      <c r="BD155" s="385"/>
      <c r="BE155" s="385"/>
      <c r="BF155" s="339"/>
      <c r="BG155" s="339"/>
      <c r="BH155" s="339"/>
      <c r="BI155" s="339"/>
      <c r="BJ155" s="339"/>
      <c r="BK155" s="339"/>
      <c r="BL155" s="339"/>
      <c r="BM155" s="339"/>
      <c r="BN155" s="339"/>
      <c r="BO155" s="339"/>
      <c r="BP155" s="339"/>
      <c r="BQ155" s="339"/>
      <c r="BR155" s="339"/>
      <c r="BS155" s="339"/>
      <c r="BT155" s="339"/>
      <c r="BU155" s="339"/>
      <c r="BV155" s="339"/>
      <c r="BW155" s="339"/>
      <c r="BX155" s="339"/>
      <c r="BY155" s="339"/>
      <c r="BZ155" s="339"/>
      <c r="CA155" s="339"/>
      <c r="CB155" s="339"/>
      <c r="CC155" s="339"/>
      <c r="CD155" s="339"/>
      <c r="CE155" s="339"/>
      <c r="CF155" s="339"/>
      <c r="CG155" s="339"/>
      <c r="CH155" s="339"/>
      <c r="CI155" s="339"/>
      <c r="CJ155" s="339"/>
      <c r="CK155" s="339"/>
      <c r="CL155" s="339"/>
      <c r="CM155" s="339"/>
    </row>
    <row r="156" spans="1:91">
      <c r="A156" s="338"/>
      <c r="B156" s="389"/>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406"/>
      <c r="AJ156" s="385"/>
      <c r="AK156" s="385"/>
      <c r="AL156" s="385"/>
      <c r="AM156" s="385"/>
      <c r="AN156" s="385"/>
      <c r="AO156" s="385"/>
      <c r="AP156" s="385"/>
      <c r="AQ156" s="385"/>
      <c r="AR156" s="385"/>
      <c r="AS156" s="385"/>
      <c r="AT156" s="385"/>
      <c r="AU156" s="385"/>
      <c r="AV156" s="385"/>
      <c r="AW156" s="385"/>
      <c r="AX156" s="385"/>
      <c r="AY156" s="385"/>
      <c r="AZ156" s="385"/>
      <c r="BA156" s="385"/>
      <c r="BB156" s="385"/>
      <c r="BC156" s="385"/>
      <c r="BD156" s="385"/>
      <c r="BE156" s="385"/>
      <c r="BF156" s="339"/>
      <c r="BG156" s="339"/>
      <c r="BH156" s="339"/>
      <c r="BI156" s="339"/>
      <c r="BJ156" s="339"/>
      <c r="BK156" s="339"/>
      <c r="BL156" s="339"/>
      <c r="BM156" s="339"/>
      <c r="BN156" s="339"/>
      <c r="BO156" s="339"/>
      <c r="BP156" s="339"/>
      <c r="BQ156" s="339"/>
      <c r="BR156" s="339"/>
      <c r="BS156" s="339"/>
      <c r="BT156" s="339"/>
      <c r="BU156" s="339"/>
      <c r="BV156" s="339"/>
      <c r="BW156" s="339"/>
      <c r="BX156" s="339"/>
      <c r="BY156" s="339"/>
      <c r="BZ156" s="339"/>
      <c r="CA156" s="339"/>
      <c r="CB156" s="339"/>
      <c r="CC156" s="339"/>
      <c r="CD156" s="339"/>
      <c r="CE156" s="339"/>
      <c r="CF156" s="339"/>
      <c r="CG156" s="339"/>
      <c r="CH156" s="339"/>
      <c r="CI156" s="339"/>
      <c r="CJ156" s="339"/>
      <c r="CK156" s="339"/>
      <c r="CL156" s="339"/>
      <c r="CM156" s="339"/>
    </row>
    <row r="157" spans="1:91">
      <c r="A157" s="338"/>
      <c r="B157" s="389"/>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406"/>
      <c r="AJ157" s="385"/>
      <c r="AK157" s="385"/>
      <c r="AL157" s="385"/>
      <c r="AM157" s="385"/>
      <c r="AN157" s="385"/>
      <c r="AO157" s="385"/>
      <c r="AP157" s="385"/>
      <c r="AQ157" s="385"/>
      <c r="AR157" s="385"/>
      <c r="AS157" s="385"/>
      <c r="AT157" s="385"/>
      <c r="AU157" s="385"/>
      <c r="AV157" s="385"/>
      <c r="AW157" s="385"/>
      <c r="AX157" s="385"/>
      <c r="AY157" s="385"/>
      <c r="AZ157" s="385"/>
      <c r="BA157" s="385"/>
      <c r="BB157" s="385"/>
      <c r="BC157" s="385"/>
      <c r="BD157" s="385"/>
      <c r="BE157" s="385"/>
      <c r="BF157" s="339"/>
      <c r="BG157" s="339"/>
      <c r="BH157" s="339"/>
      <c r="BI157" s="339"/>
      <c r="BJ157" s="339"/>
      <c r="BK157" s="339"/>
      <c r="BL157" s="339"/>
      <c r="BM157" s="339"/>
      <c r="BN157" s="339"/>
      <c r="BO157" s="339"/>
      <c r="BP157" s="339"/>
      <c r="BQ157" s="339"/>
      <c r="BR157" s="339"/>
      <c r="BS157" s="339"/>
      <c r="BT157" s="339"/>
      <c r="BU157" s="339"/>
      <c r="BV157" s="339"/>
      <c r="BW157" s="339"/>
      <c r="BX157" s="339"/>
      <c r="BY157" s="339"/>
      <c r="BZ157" s="339"/>
      <c r="CA157" s="339"/>
      <c r="CB157" s="339"/>
      <c r="CC157" s="339"/>
      <c r="CD157" s="339"/>
      <c r="CE157" s="339"/>
      <c r="CF157" s="339"/>
      <c r="CG157" s="339"/>
      <c r="CH157" s="339"/>
      <c r="CI157" s="339"/>
      <c r="CJ157" s="339"/>
      <c r="CK157" s="339"/>
      <c r="CL157" s="339"/>
      <c r="CM157" s="339"/>
    </row>
    <row r="158" spans="1:91">
      <c r="A158" s="338"/>
      <c r="B158" s="389"/>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406"/>
      <c r="AJ158" s="385"/>
      <c r="AK158" s="385"/>
      <c r="AL158" s="385"/>
      <c r="AM158" s="385"/>
      <c r="AN158" s="385"/>
      <c r="AO158" s="385"/>
      <c r="AP158" s="385"/>
      <c r="AQ158" s="385"/>
      <c r="AR158" s="385"/>
      <c r="AS158" s="385"/>
      <c r="AT158" s="385"/>
      <c r="AU158" s="385"/>
      <c r="AV158" s="385"/>
      <c r="AW158" s="385"/>
      <c r="AX158" s="385"/>
      <c r="AY158" s="385"/>
      <c r="AZ158" s="385"/>
      <c r="BA158" s="385"/>
      <c r="BB158" s="385"/>
      <c r="BC158" s="385"/>
      <c r="BD158" s="385"/>
      <c r="BE158" s="385"/>
      <c r="BF158" s="339"/>
      <c r="BG158" s="339"/>
      <c r="BH158" s="339"/>
      <c r="BI158" s="339"/>
      <c r="BJ158" s="339"/>
      <c r="BK158" s="339"/>
      <c r="BL158" s="339"/>
      <c r="BM158" s="339"/>
      <c r="BN158" s="339"/>
      <c r="BO158" s="339"/>
      <c r="BP158" s="339"/>
      <c r="BQ158" s="339"/>
      <c r="BR158" s="339"/>
      <c r="BS158" s="339"/>
      <c r="BT158" s="339"/>
      <c r="BU158" s="339"/>
      <c r="BV158" s="339"/>
      <c r="BW158" s="339"/>
      <c r="BX158" s="339"/>
      <c r="BY158" s="339"/>
      <c r="BZ158" s="339"/>
      <c r="CA158" s="339"/>
      <c r="CB158" s="339"/>
      <c r="CC158" s="339"/>
      <c r="CD158" s="339"/>
      <c r="CE158" s="339"/>
      <c r="CF158" s="339"/>
      <c r="CG158" s="339"/>
      <c r="CH158" s="339"/>
      <c r="CI158" s="339"/>
      <c r="CJ158" s="339"/>
      <c r="CK158" s="339"/>
      <c r="CL158" s="339"/>
      <c r="CM158" s="339"/>
    </row>
    <row r="159" spans="1:91">
      <c r="A159" s="338"/>
      <c r="B159" s="389"/>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389"/>
      <c r="AC159" s="389"/>
      <c r="AD159" s="389"/>
      <c r="AE159" s="389"/>
      <c r="AF159" s="389"/>
      <c r="AG159" s="389"/>
      <c r="AH159" s="389"/>
      <c r="AI159" s="406"/>
      <c r="AJ159" s="385"/>
      <c r="AK159" s="385"/>
      <c r="AL159" s="385"/>
      <c r="AM159" s="385"/>
      <c r="AN159" s="385"/>
      <c r="AO159" s="385"/>
      <c r="AP159" s="385"/>
      <c r="AQ159" s="385"/>
      <c r="AR159" s="385"/>
      <c r="AS159" s="385"/>
      <c r="AT159" s="385"/>
      <c r="AU159" s="385"/>
      <c r="AV159" s="385"/>
      <c r="AW159" s="385"/>
      <c r="AX159" s="385"/>
      <c r="AY159" s="385"/>
      <c r="AZ159" s="385"/>
      <c r="BA159" s="385"/>
      <c r="BB159" s="385"/>
      <c r="BC159" s="385"/>
      <c r="BD159" s="385"/>
      <c r="BE159" s="385"/>
      <c r="BF159" s="339"/>
      <c r="BG159" s="339"/>
      <c r="BH159" s="339"/>
      <c r="BI159" s="339"/>
      <c r="BJ159" s="339"/>
      <c r="BK159" s="339"/>
      <c r="BL159" s="339"/>
      <c r="BM159" s="339"/>
      <c r="BN159" s="339"/>
      <c r="BO159" s="339"/>
      <c r="BP159" s="339"/>
      <c r="BQ159" s="339"/>
      <c r="BR159" s="339"/>
      <c r="BS159" s="339"/>
      <c r="BT159" s="339"/>
      <c r="BU159" s="339"/>
      <c r="BV159" s="339"/>
      <c r="BW159" s="339"/>
      <c r="BX159" s="339"/>
      <c r="BY159" s="339"/>
      <c r="BZ159" s="339"/>
      <c r="CA159" s="339"/>
      <c r="CB159" s="339"/>
      <c r="CC159" s="339"/>
      <c r="CD159" s="339"/>
      <c r="CE159" s="339"/>
      <c r="CF159" s="339"/>
      <c r="CG159" s="339"/>
      <c r="CH159" s="339"/>
      <c r="CI159" s="339"/>
      <c r="CJ159" s="339"/>
      <c r="CK159" s="339"/>
      <c r="CL159" s="339"/>
      <c r="CM159" s="339"/>
    </row>
    <row r="160" spans="1:91">
      <c r="A160" s="338"/>
      <c r="B160" s="389"/>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389"/>
      <c r="AC160" s="389"/>
      <c r="AD160" s="389"/>
      <c r="AE160" s="389"/>
      <c r="AF160" s="389"/>
      <c r="AG160" s="389"/>
      <c r="AH160" s="389"/>
      <c r="AI160" s="406"/>
      <c r="AJ160" s="385"/>
      <c r="AK160" s="385"/>
      <c r="AL160" s="385"/>
      <c r="AM160" s="385"/>
      <c r="AN160" s="385"/>
      <c r="AO160" s="385"/>
      <c r="AP160" s="385"/>
      <c r="AQ160" s="385"/>
      <c r="AR160" s="385"/>
      <c r="AS160" s="385"/>
      <c r="AT160" s="385"/>
      <c r="AU160" s="385"/>
      <c r="AV160" s="385"/>
      <c r="AW160" s="385"/>
      <c r="AX160" s="385"/>
      <c r="AY160" s="385"/>
      <c r="AZ160" s="385"/>
      <c r="BA160" s="385"/>
      <c r="BB160" s="385"/>
      <c r="BC160" s="385"/>
      <c r="BD160" s="385"/>
      <c r="BE160" s="385"/>
      <c r="BF160" s="339"/>
      <c r="BG160" s="339"/>
      <c r="BH160" s="339"/>
      <c r="BI160" s="339"/>
      <c r="BJ160" s="339"/>
      <c r="BK160" s="339"/>
      <c r="BL160" s="339"/>
      <c r="BM160" s="339"/>
      <c r="BN160" s="339"/>
      <c r="BO160" s="339"/>
      <c r="BP160" s="339"/>
      <c r="BQ160" s="339"/>
      <c r="BR160" s="339"/>
      <c r="BS160" s="339"/>
      <c r="BT160" s="339"/>
      <c r="BU160" s="339"/>
      <c r="BV160" s="339"/>
      <c r="BW160" s="339"/>
      <c r="BX160" s="339"/>
      <c r="BY160" s="339"/>
      <c r="BZ160" s="339"/>
      <c r="CA160" s="339"/>
      <c r="CB160" s="339"/>
      <c r="CC160" s="339"/>
      <c r="CD160" s="339"/>
      <c r="CE160" s="339"/>
      <c r="CF160" s="339"/>
      <c r="CG160" s="339"/>
      <c r="CH160" s="339"/>
      <c r="CI160" s="339"/>
      <c r="CJ160" s="339"/>
      <c r="CK160" s="339"/>
      <c r="CL160" s="339"/>
      <c r="CM160" s="339"/>
    </row>
    <row r="161" spans="1:91">
      <c r="A161" s="338"/>
      <c r="B161" s="389"/>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406"/>
      <c r="AJ161" s="385"/>
      <c r="AK161" s="385"/>
      <c r="AL161" s="385"/>
      <c r="AM161" s="385"/>
      <c r="AN161" s="385"/>
      <c r="AO161" s="385"/>
      <c r="AP161" s="385"/>
      <c r="AQ161" s="385"/>
      <c r="AR161" s="385"/>
      <c r="AS161" s="385"/>
      <c r="AT161" s="385"/>
      <c r="AU161" s="385"/>
      <c r="AV161" s="385"/>
      <c r="AW161" s="385"/>
      <c r="AX161" s="385"/>
      <c r="AY161" s="385"/>
      <c r="AZ161" s="385"/>
      <c r="BA161" s="385"/>
      <c r="BB161" s="385"/>
      <c r="BC161" s="385"/>
      <c r="BD161" s="385"/>
      <c r="BE161" s="385"/>
      <c r="BF161" s="339"/>
      <c r="BG161" s="339"/>
      <c r="BH161" s="339"/>
      <c r="BI161" s="339"/>
      <c r="BJ161" s="339"/>
      <c r="BK161" s="339"/>
      <c r="BL161" s="339"/>
      <c r="BM161" s="339"/>
      <c r="BN161" s="339"/>
      <c r="BO161" s="339"/>
      <c r="BP161" s="339"/>
      <c r="BQ161" s="339"/>
      <c r="BR161" s="339"/>
      <c r="BS161" s="339"/>
      <c r="BT161" s="339"/>
      <c r="BU161" s="339"/>
      <c r="BV161" s="339"/>
      <c r="BW161" s="339"/>
      <c r="BX161" s="339"/>
      <c r="BY161" s="339"/>
      <c r="BZ161" s="339"/>
      <c r="CA161" s="339"/>
      <c r="CB161" s="339"/>
      <c r="CC161" s="339"/>
      <c r="CD161" s="339"/>
      <c r="CE161" s="339"/>
      <c r="CF161" s="339"/>
      <c r="CG161" s="339"/>
      <c r="CH161" s="339"/>
      <c r="CI161" s="339"/>
      <c r="CJ161" s="339"/>
      <c r="CK161" s="339"/>
      <c r="CL161" s="339"/>
      <c r="CM161" s="339"/>
    </row>
    <row r="162" spans="1:91">
      <c r="A162" s="338"/>
      <c r="B162" s="389"/>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389"/>
      <c r="AC162" s="389"/>
      <c r="AD162" s="389"/>
      <c r="AE162" s="389"/>
      <c r="AF162" s="389"/>
      <c r="AG162" s="389"/>
      <c r="AH162" s="389"/>
      <c r="AI162" s="406"/>
      <c r="AJ162" s="385"/>
      <c r="AK162" s="385"/>
      <c r="AL162" s="385"/>
      <c r="AM162" s="385"/>
      <c r="AN162" s="385"/>
      <c r="AO162" s="385"/>
      <c r="AP162" s="385"/>
      <c r="AQ162" s="385"/>
      <c r="AR162" s="385"/>
      <c r="AS162" s="385"/>
      <c r="AT162" s="385"/>
      <c r="AU162" s="385"/>
      <c r="AV162" s="385"/>
      <c r="AW162" s="385"/>
      <c r="AX162" s="385"/>
      <c r="AY162" s="385"/>
      <c r="AZ162" s="385"/>
      <c r="BA162" s="385"/>
      <c r="BB162" s="385"/>
      <c r="BC162" s="385"/>
      <c r="BD162" s="385"/>
      <c r="BE162" s="385"/>
      <c r="BF162" s="339"/>
      <c r="BG162" s="339"/>
      <c r="BH162" s="339"/>
      <c r="BI162" s="339"/>
      <c r="BJ162" s="339"/>
      <c r="BK162" s="339"/>
      <c r="BL162" s="339"/>
      <c r="BM162" s="339"/>
      <c r="BN162" s="339"/>
      <c r="BO162" s="339"/>
      <c r="BP162" s="339"/>
      <c r="BQ162" s="339"/>
      <c r="BR162" s="339"/>
      <c r="BS162" s="339"/>
      <c r="BT162" s="339"/>
      <c r="BU162" s="339"/>
      <c r="BV162" s="339"/>
      <c r="BW162" s="339"/>
      <c r="BX162" s="339"/>
      <c r="BY162" s="339"/>
      <c r="BZ162" s="339"/>
      <c r="CA162" s="339"/>
      <c r="CB162" s="339"/>
      <c r="CC162" s="339"/>
      <c r="CD162" s="339"/>
      <c r="CE162" s="339"/>
      <c r="CF162" s="339"/>
      <c r="CG162" s="339"/>
      <c r="CH162" s="339"/>
      <c r="CI162" s="339"/>
      <c r="CJ162" s="339"/>
      <c r="CK162" s="339"/>
      <c r="CL162" s="339"/>
      <c r="CM162" s="339"/>
    </row>
    <row r="163" spans="1:91">
      <c r="A163" s="338"/>
      <c r="B163" s="389"/>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c r="AA163" s="389"/>
      <c r="AB163" s="389"/>
      <c r="AC163" s="389"/>
      <c r="AD163" s="389"/>
      <c r="AE163" s="389"/>
      <c r="AF163" s="389"/>
      <c r="AG163" s="389"/>
      <c r="AH163" s="389"/>
      <c r="AI163" s="406"/>
      <c r="AJ163" s="385"/>
      <c r="AK163" s="385"/>
      <c r="AL163" s="385"/>
      <c r="AM163" s="385"/>
      <c r="AN163" s="385"/>
      <c r="AO163" s="385"/>
      <c r="AP163" s="385"/>
      <c r="AQ163" s="385"/>
      <c r="AR163" s="385"/>
      <c r="AS163" s="385"/>
      <c r="AT163" s="385"/>
      <c r="AU163" s="385"/>
      <c r="AV163" s="385"/>
      <c r="AW163" s="385"/>
      <c r="AX163" s="385"/>
      <c r="AY163" s="385"/>
      <c r="AZ163" s="385"/>
      <c r="BA163" s="385"/>
      <c r="BB163" s="385"/>
      <c r="BC163" s="385"/>
      <c r="BD163" s="385"/>
      <c r="BE163" s="385"/>
      <c r="BF163" s="339"/>
      <c r="BG163" s="339"/>
      <c r="BH163" s="339"/>
      <c r="BI163" s="339"/>
      <c r="BJ163" s="339"/>
      <c r="BK163" s="339"/>
      <c r="BL163" s="339"/>
      <c r="BM163" s="339"/>
      <c r="BN163" s="339"/>
      <c r="BO163" s="339"/>
      <c r="BP163" s="339"/>
      <c r="BQ163" s="339"/>
      <c r="BR163" s="339"/>
      <c r="BS163" s="339"/>
      <c r="BT163" s="339"/>
      <c r="BU163" s="339"/>
      <c r="BV163" s="339"/>
      <c r="BW163" s="339"/>
      <c r="BX163" s="339"/>
      <c r="BY163" s="339"/>
      <c r="BZ163" s="339"/>
      <c r="CA163" s="339"/>
      <c r="CB163" s="339"/>
      <c r="CC163" s="339"/>
      <c r="CD163" s="339"/>
      <c r="CE163" s="339"/>
      <c r="CF163" s="339"/>
      <c r="CG163" s="339"/>
      <c r="CH163" s="339"/>
      <c r="CI163" s="339"/>
      <c r="CJ163" s="339"/>
      <c r="CK163" s="339"/>
      <c r="CL163" s="339"/>
      <c r="CM163" s="339"/>
    </row>
    <row r="164" spans="1:91">
      <c r="A164" s="338"/>
      <c r="B164" s="389"/>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389"/>
      <c r="AC164" s="389"/>
      <c r="AD164" s="389"/>
      <c r="AE164" s="389"/>
      <c r="AF164" s="389"/>
      <c r="AG164" s="389"/>
      <c r="AH164" s="389"/>
      <c r="AI164" s="406"/>
      <c r="AJ164" s="385"/>
      <c r="AK164" s="385"/>
      <c r="AL164" s="385"/>
      <c r="AM164" s="385"/>
      <c r="AN164" s="385"/>
      <c r="AO164" s="385"/>
      <c r="AP164" s="385"/>
      <c r="AQ164" s="385"/>
      <c r="AR164" s="385"/>
      <c r="AS164" s="385"/>
      <c r="AT164" s="385"/>
      <c r="AU164" s="385"/>
      <c r="AV164" s="385"/>
      <c r="AW164" s="385"/>
      <c r="AX164" s="385"/>
      <c r="AY164" s="385"/>
      <c r="AZ164" s="385"/>
      <c r="BA164" s="385"/>
      <c r="BB164" s="385"/>
      <c r="BC164" s="385"/>
      <c r="BD164" s="385"/>
      <c r="BE164" s="385"/>
      <c r="BF164" s="339"/>
      <c r="BG164" s="339"/>
      <c r="BH164" s="339"/>
      <c r="BI164" s="339"/>
      <c r="BJ164" s="339"/>
      <c r="BK164" s="339"/>
      <c r="BL164" s="339"/>
      <c r="BM164" s="339"/>
      <c r="BN164" s="339"/>
      <c r="BO164" s="339"/>
      <c r="BP164" s="339"/>
      <c r="BQ164" s="339"/>
      <c r="BR164" s="339"/>
      <c r="BS164" s="339"/>
      <c r="BT164" s="339"/>
      <c r="BU164" s="339"/>
      <c r="BV164" s="339"/>
      <c r="BW164" s="339"/>
      <c r="BX164" s="339"/>
      <c r="BY164" s="339"/>
      <c r="BZ164" s="339"/>
      <c r="CA164" s="339"/>
      <c r="CB164" s="339"/>
      <c r="CC164" s="339"/>
      <c r="CD164" s="339"/>
      <c r="CE164" s="339"/>
      <c r="CF164" s="339"/>
      <c r="CG164" s="339"/>
      <c r="CH164" s="339"/>
      <c r="CI164" s="339"/>
      <c r="CJ164" s="339"/>
      <c r="CK164" s="339"/>
      <c r="CL164" s="339"/>
      <c r="CM164" s="339"/>
    </row>
    <row r="165" spans="1:91">
      <c r="A165" s="338"/>
      <c r="B165" s="389"/>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89"/>
      <c r="Z165" s="389"/>
      <c r="AA165" s="389"/>
      <c r="AB165" s="389"/>
      <c r="AC165" s="389"/>
      <c r="AD165" s="389"/>
      <c r="AE165" s="389"/>
      <c r="AF165" s="389"/>
      <c r="AG165" s="389"/>
      <c r="AH165" s="389"/>
      <c r="AI165" s="406"/>
      <c r="AJ165" s="385"/>
      <c r="AK165" s="385"/>
      <c r="AL165" s="385"/>
      <c r="AM165" s="385"/>
      <c r="AN165" s="385"/>
      <c r="AO165" s="385"/>
      <c r="AP165" s="385"/>
      <c r="AQ165" s="385"/>
      <c r="AR165" s="385"/>
      <c r="AS165" s="385"/>
      <c r="AT165" s="385"/>
      <c r="AU165" s="385"/>
      <c r="AV165" s="385"/>
      <c r="AW165" s="385"/>
      <c r="AX165" s="385"/>
      <c r="AY165" s="385"/>
      <c r="AZ165" s="385"/>
      <c r="BA165" s="385"/>
      <c r="BB165" s="385"/>
      <c r="BC165" s="385"/>
      <c r="BD165" s="385"/>
      <c r="BE165" s="385"/>
      <c r="BF165" s="339"/>
      <c r="BG165" s="339"/>
      <c r="BH165" s="339"/>
      <c r="BI165" s="339"/>
      <c r="BJ165" s="339"/>
      <c r="BK165" s="339"/>
      <c r="BL165" s="339"/>
      <c r="BM165" s="339"/>
      <c r="BN165" s="339"/>
      <c r="BO165" s="339"/>
      <c r="BP165" s="339"/>
      <c r="BQ165" s="339"/>
      <c r="BR165" s="339"/>
      <c r="BS165" s="339"/>
      <c r="BT165" s="339"/>
      <c r="BU165" s="339"/>
      <c r="BV165" s="339"/>
      <c r="BW165" s="339"/>
      <c r="BX165" s="339"/>
      <c r="BY165" s="339"/>
      <c r="BZ165" s="339"/>
      <c r="CA165" s="339"/>
      <c r="CB165" s="339"/>
      <c r="CC165" s="339"/>
      <c r="CD165" s="339"/>
      <c r="CE165" s="339"/>
      <c r="CF165" s="339"/>
      <c r="CG165" s="339"/>
      <c r="CH165" s="339"/>
      <c r="CI165" s="339"/>
      <c r="CJ165" s="339"/>
      <c r="CK165" s="339"/>
      <c r="CL165" s="339"/>
      <c r="CM165" s="339"/>
    </row>
    <row r="166" spans="1:91">
      <c r="A166" s="338"/>
      <c r="B166" s="389"/>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c r="AC166" s="389"/>
      <c r="AD166" s="389"/>
      <c r="AE166" s="389"/>
      <c r="AF166" s="389"/>
      <c r="AG166" s="389"/>
      <c r="AH166" s="389"/>
      <c r="AI166" s="406"/>
      <c r="AJ166" s="385"/>
      <c r="AK166" s="385"/>
      <c r="AL166" s="385"/>
      <c r="AM166" s="385"/>
      <c r="AN166" s="385"/>
      <c r="AO166" s="385"/>
      <c r="AP166" s="385"/>
      <c r="AQ166" s="385"/>
      <c r="AR166" s="385"/>
      <c r="AS166" s="385"/>
      <c r="AT166" s="385"/>
      <c r="AU166" s="385"/>
      <c r="AV166" s="385"/>
      <c r="AW166" s="385"/>
      <c r="AX166" s="385"/>
      <c r="AY166" s="385"/>
      <c r="AZ166" s="385"/>
      <c r="BA166" s="385"/>
      <c r="BB166" s="385"/>
      <c r="BC166" s="385"/>
      <c r="BD166" s="385"/>
      <c r="BE166" s="385"/>
      <c r="BF166" s="339"/>
      <c r="BG166" s="339"/>
      <c r="BH166" s="339"/>
      <c r="BI166" s="339"/>
      <c r="BJ166" s="339"/>
      <c r="BK166" s="339"/>
      <c r="BL166" s="339"/>
      <c r="BM166" s="339"/>
      <c r="BN166" s="339"/>
      <c r="BO166" s="339"/>
      <c r="BP166" s="339"/>
      <c r="BQ166" s="339"/>
      <c r="BR166" s="339"/>
      <c r="BS166" s="339"/>
      <c r="BT166" s="339"/>
      <c r="BU166" s="339"/>
      <c r="BV166" s="339"/>
      <c r="BW166" s="339"/>
      <c r="BX166" s="339"/>
      <c r="BY166" s="339"/>
      <c r="BZ166" s="339"/>
      <c r="CA166" s="339"/>
      <c r="CB166" s="339"/>
      <c r="CC166" s="339"/>
      <c r="CD166" s="339"/>
      <c r="CE166" s="339"/>
      <c r="CF166" s="339"/>
      <c r="CG166" s="339"/>
      <c r="CH166" s="339"/>
      <c r="CI166" s="339"/>
      <c r="CJ166" s="339"/>
      <c r="CK166" s="339"/>
      <c r="CL166" s="339"/>
      <c r="CM166" s="339"/>
    </row>
    <row r="167" spans="1:91">
      <c r="A167" s="338"/>
      <c r="B167" s="389"/>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389"/>
      <c r="AC167" s="389"/>
      <c r="AD167" s="389"/>
      <c r="AE167" s="389"/>
      <c r="AF167" s="389"/>
      <c r="AG167" s="389"/>
      <c r="AH167" s="389"/>
      <c r="AI167" s="406"/>
      <c r="AJ167" s="385"/>
      <c r="AK167" s="385"/>
      <c r="AL167" s="385"/>
      <c r="AM167" s="385"/>
      <c r="AN167" s="385"/>
      <c r="AO167" s="385"/>
      <c r="AP167" s="385"/>
      <c r="AQ167" s="385"/>
      <c r="AR167" s="385"/>
      <c r="AS167" s="385"/>
      <c r="AT167" s="385"/>
      <c r="AU167" s="385"/>
      <c r="AV167" s="385"/>
      <c r="AW167" s="385"/>
      <c r="AX167" s="385"/>
      <c r="AY167" s="385"/>
      <c r="AZ167" s="385"/>
      <c r="BA167" s="385"/>
      <c r="BB167" s="385"/>
      <c r="BC167" s="385"/>
      <c r="BD167" s="385"/>
      <c r="BE167" s="385"/>
      <c r="BF167" s="339"/>
      <c r="BG167" s="339"/>
      <c r="BH167" s="339"/>
      <c r="BI167" s="339"/>
      <c r="BJ167" s="339"/>
      <c r="BK167" s="339"/>
      <c r="BL167" s="339"/>
      <c r="BM167" s="339"/>
      <c r="BN167" s="339"/>
      <c r="BO167" s="339"/>
      <c r="BP167" s="339"/>
      <c r="BQ167" s="339"/>
      <c r="BR167" s="339"/>
      <c r="BS167" s="339"/>
      <c r="BT167" s="339"/>
      <c r="BU167" s="339"/>
      <c r="BV167" s="339"/>
      <c r="BW167" s="339"/>
      <c r="BX167" s="339"/>
      <c r="BY167" s="339"/>
      <c r="BZ167" s="339"/>
      <c r="CA167" s="339"/>
      <c r="CB167" s="339"/>
      <c r="CC167" s="339"/>
      <c r="CD167" s="339"/>
      <c r="CE167" s="339"/>
      <c r="CF167" s="339"/>
      <c r="CG167" s="339"/>
      <c r="CH167" s="339"/>
      <c r="CI167" s="339"/>
      <c r="CJ167" s="339"/>
      <c r="CK167" s="339"/>
      <c r="CL167" s="339"/>
      <c r="CM167" s="339"/>
    </row>
    <row r="168" spans="1:91">
      <c r="A168" s="338"/>
      <c r="B168" s="389"/>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389"/>
      <c r="AC168" s="389"/>
      <c r="AD168" s="389"/>
      <c r="AE168" s="389"/>
      <c r="AF168" s="389"/>
      <c r="AG168" s="389"/>
      <c r="AH168" s="389"/>
      <c r="AI168" s="406"/>
      <c r="AJ168" s="385"/>
      <c r="AK168" s="385"/>
      <c r="AL168" s="385"/>
      <c r="AM168" s="385"/>
      <c r="AN168" s="385"/>
      <c r="AO168" s="385"/>
      <c r="AP168" s="385"/>
      <c r="AQ168" s="385"/>
      <c r="AR168" s="385"/>
      <c r="AS168" s="385"/>
      <c r="AT168" s="385"/>
      <c r="AU168" s="385"/>
      <c r="AV168" s="385"/>
      <c r="AW168" s="385"/>
      <c r="AX168" s="385"/>
      <c r="AY168" s="385"/>
      <c r="AZ168" s="385"/>
      <c r="BA168" s="385"/>
      <c r="BB168" s="385"/>
      <c r="BC168" s="385"/>
      <c r="BD168" s="385"/>
      <c r="BE168" s="385"/>
      <c r="BF168" s="339"/>
      <c r="BG168" s="339"/>
      <c r="BH168" s="339"/>
      <c r="BI168" s="339"/>
      <c r="BJ168" s="339"/>
      <c r="BK168" s="339"/>
      <c r="BL168" s="339"/>
      <c r="BM168" s="339"/>
      <c r="BN168" s="339"/>
      <c r="BO168" s="339"/>
      <c r="BP168" s="339"/>
      <c r="BQ168" s="339"/>
      <c r="BR168" s="339"/>
      <c r="BS168" s="339"/>
      <c r="BT168" s="339"/>
      <c r="BU168" s="339"/>
      <c r="BV168" s="339"/>
      <c r="BW168" s="339"/>
      <c r="BX168" s="339"/>
      <c r="BY168" s="339"/>
      <c r="BZ168" s="339"/>
      <c r="CA168" s="339"/>
      <c r="CB168" s="339"/>
      <c r="CC168" s="339"/>
      <c r="CD168" s="339"/>
      <c r="CE168" s="339"/>
      <c r="CF168" s="339"/>
      <c r="CG168" s="339"/>
      <c r="CH168" s="339"/>
      <c r="CI168" s="339"/>
      <c r="CJ168" s="339"/>
      <c r="CK168" s="339"/>
      <c r="CL168" s="339"/>
      <c r="CM168" s="339"/>
    </row>
    <row r="169" spans="1:91">
      <c r="A169" s="338"/>
      <c r="B169" s="389"/>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389"/>
      <c r="AC169" s="389"/>
      <c r="AD169" s="389"/>
      <c r="AE169" s="389"/>
      <c r="AF169" s="389"/>
      <c r="AG169" s="389"/>
      <c r="AH169" s="389"/>
      <c r="AI169" s="406"/>
      <c r="AJ169" s="385"/>
      <c r="AK169" s="385"/>
      <c r="AL169" s="385"/>
      <c r="AM169" s="385"/>
      <c r="AN169" s="385"/>
      <c r="AO169" s="385"/>
      <c r="AP169" s="385"/>
      <c r="AQ169" s="385"/>
      <c r="AR169" s="385"/>
      <c r="AS169" s="385"/>
      <c r="AT169" s="385"/>
      <c r="AU169" s="385"/>
      <c r="AV169" s="385"/>
      <c r="AW169" s="385"/>
      <c r="AX169" s="385"/>
      <c r="AY169" s="385"/>
      <c r="AZ169" s="385"/>
      <c r="BA169" s="385"/>
      <c r="BB169" s="385"/>
      <c r="BC169" s="385"/>
      <c r="BD169" s="385"/>
      <c r="BE169" s="385"/>
      <c r="BF169" s="339"/>
      <c r="BG169" s="339"/>
      <c r="BH169" s="339"/>
      <c r="BI169" s="339"/>
      <c r="BJ169" s="339"/>
      <c r="BK169" s="339"/>
      <c r="BL169" s="339"/>
      <c r="BM169" s="339"/>
      <c r="BN169" s="339"/>
      <c r="BO169" s="339"/>
      <c r="BP169" s="339"/>
      <c r="BQ169" s="339"/>
      <c r="BR169" s="339"/>
      <c r="BS169" s="339"/>
      <c r="BT169" s="339"/>
      <c r="BU169" s="339"/>
      <c r="BV169" s="339"/>
      <c r="BW169" s="339"/>
      <c r="BX169" s="339"/>
      <c r="BY169" s="339"/>
      <c r="BZ169" s="339"/>
      <c r="CA169" s="339"/>
      <c r="CB169" s="339"/>
      <c r="CC169" s="339"/>
      <c r="CD169" s="339"/>
      <c r="CE169" s="339"/>
      <c r="CF169" s="339"/>
      <c r="CG169" s="339"/>
      <c r="CH169" s="339"/>
      <c r="CI169" s="339"/>
      <c r="CJ169" s="339"/>
      <c r="CK169" s="339"/>
      <c r="CL169" s="339"/>
      <c r="CM169" s="339"/>
    </row>
    <row r="170" spans="1:91">
      <c r="A170" s="338"/>
      <c r="B170" s="389"/>
      <c r="C170" s="389"/>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389"/>
      <c r="AC170" s="389"/>
      <c r="AD170" s="389"/>
      <c r="AE170" s="389"/>
      <c r="AF170" s="389"/>
      <c r="AG170" s="389"/>
      <c r="AH170" s="389"/>
      <c r="AI170" s="406"/>
      <c r="AJ170" s="385"/>
      <c r="AK170" s="385"/>
      <c r="AL170" s="385"/>
      <c r="AM170" s="385"/>
      <c r="AN170" s="385"/>
      <c r="AO170" s="385"/>
      <c r="AP170" s="385"/>
      <c r="AQ170" s="385"/>
      <c r="AR170" s="385"/>
      <c r="AS170" s="385"/>
      <c r="AT170" s="385"/>
      <c r="AU170" s="385"/>
      <c r="AV170" s="385"/>
      <c r="AW170" s="385"/>
      <c r="AX170" s="385"/>
      <c r="AY170" s="385"/>
      <c r="AZ170" s="385"/>
      <c r="BA170" s="385"/>
      <c r="BB170" s="385"/>
      <c r="BC170" s="385"/>
      <c r="BD170" s="385"/>
      <c r="BE170" s="385"/>
      <c r="BF170" s="339"/>
      <c r="BG170" s="339"/>
      <c r="BH170" s="339"/>
      <c r="BI170" s="339"/>
      <c r="BJ170" s="339"/>
      <c r="BK170" s="339"/>
      <c r="BL170" s="339"/>
      <c r="BM170" s="339"/>
      <c r="BN170" s="339"/>
      <c r="BO170" s="339"/>
      <c r="BP170" s="339"/>
      <c r="BQ170" s="339"/>
      <c r="BR170" s="339"/>
      <c r="BS170" s="339"/>
      <c r="BT170" s="339"/>
      <c r="BU170" s="339"/>
      <c r="BV170" s="339"/>
      <c r="BW170" s="339"/>
      <c r="BX170" s="339"/>
      <c r="BY170" s="339"/>
      <c r="BZ170" s="339"/>
      <c r="CA170" s="339"/>
      <c r="CB170" s="339"/>
      <c r="CC170" s="339"/>
      <c r="CD170" s="339"/>
      <c r="CE170" s="339"/>
      <c r="CF170" s="339"/>
      <c r="CG170" s="339"/>
      <c r="CH170" s="339"/>
      <c r="CI170" s="339"/>
      <c r="CJ170" s="339"/>
      <c r="CK170" s="339"/>
      <c r="CL170" s="339"/>
      <c r="CM170" s="339"/>
    </row>
    <row r="171" spans="1:91">
      <c r="A171" s="338"/>
      <c r="B171" s="389"/>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c r="AC171" s="389"/>
      <c r="AD171" s="389"/>
      <c r="AE171" s="389"/>
      <c r="AF171" s="389"/>
      <c r="AG171" s="389"/>
      <c r="AH171" s="389"/>
      <c r="AI171" s="406"/>
      <c r="AJ171" s="385"/>
      <c r="AK171" s="385"/>
      <c r="AL171" s="385"/>
      <c r="AM171" s="385"/>
      <c r="AN171" s="385"/>
      <c r="AO171" s="385"/>
      <c r="AP171" s="385"/>
      <c r="AQ171" s="385"/>
      <c r="AR171" s="385"/>
      <c r="AS171" s="385"/>
      <c r="AT171" s="385"/>
      <c r="AU171" s="385"/>
      <c r="AV171" s="385"/>
      <c r="AW171" s="385"/>
      <c r="AX171" s="385"/>
      <c r="AY171" s="385"/>
      <c r="AZ171" s="385"/>
      <c r="BA171" s="385"/>
      <c r="BB171" s="385"/>
      <c r="BC171" s="385"/>
      <c r="BD171" s="385"/>
      <c r="BE171" s="385"/>
      <c r="BF171" s="339"/>
      <c r="BG171" s="339"/>
      <c r="BH171" s="339"/>
      <c r="BI171" s="339"/>
      <c r="BJ171" s="339"/>
      <c r="BK171" s="339"/>
      <c r="BL171" s="339"/>
      <c r="BM171" s="339"/>
      <c r="BN171" s="339"/>
      <c r="BO171" s="339"/>
      <c r="BP171" s="339"/>
      <c r="BQ171" s="339"/>
      <c r="BR171" s="339"/>
      <c r="BS171" s="339"/>
      <c r="BT171" s="339"/>
      <c r="BU171" s="339"/>
      <c r="BV171" s="339"/>
      <c r="BW171" s="339"/>
      <c r="BX171" s="339"/>
      <c r="BY171" s="339"/>
      <c r="BZ171" s="339"/>
      <c r="CA171" s="339"/>
      <c r="CB171" s="339"/>
      <c r="CC171" s="339"/>
      <c r="CD171" s="339"/>
      <c r="CE171" s="339"/>
      <c r="CF171" s="339"/>
      <c r="CG171" s="339"/>
      <c r="CH171" s="339"/>
      <c r="CI171" s="339"/>
      <c r="CJ171" s="339"/>
      <c r="CK171" s="339"/>
      <c r="CL171" s="339"/>
      <c r="CM171" s="339"/>
    </row>
    <row r="172" spans="1:91">
      <c r="A172" s="338"/>
      <c r="B172" s="389"/>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406"/>
      <c r="AJ172" s="385"/>
      <c r="AK172" s="385"/>
      <c r="AL172" s="385"/>
      <c r="AM172" s="385"/>
      <c r="AN172" s="385"/>
      <c r="AO172" s="385"/>
      <c r="AP172" s="385"/>
      <c r="AQ172" s="385"/>
      <c r="AR172" s="385"/>
      <c r="AS172" s="385"/>
      <c r="AT172" s="385"/>
      <c r="AU172" s="385"/>
      <c r="AV172" s="385"/>
      <c r="AW172" s="385"/>
      <c r="AX172" s="385"/>
      <c r="AY172" s="385"/>
      <c r="AZ172" s="385"/>
      <c r="BA172" s="385"/>
      <c r="BB172" s="385"/>
      <c r="BC172" s="385"/>
      <c r="BD172" s="385"/>
      <c r="BE172" s="385"/>
      <c r="BF172" s="339"/>
      <c r="BG172" s="339"/>
      <c r="BH172" s="339"/>
      <c r="BI172" s="339"/>
      <c r="BJ172" s="339"/>
      <c r="BK172" s="339"/>
      <c r="BL172" s="339"/>
      <c r="BM172" s="339"/>
      <c r="BN172" s="339"/>
      <c r="BO172" s="339"/>
      <c r="BP172" s="339"/>
      <c r="BQ172" s="339"/>
      <c r="BR172" s="339"/>
      <c r="BS172" s="339"/>
      <c r="BT172" s="339"/>
      <c r="BU172" s="339"/>
      <c r="BV172" s="339"/>
      <c r="BW172" s="339"/>
      <c r="BX172" s="339"/>
      <c r="BY172" s="339"/>
      <c r="BZ172" s="339"/>
      <c r="CA172" s="339"/>
      <c r="CB172" s="339"/>
      <c r="CC172" s="339"/>
      <c r="CD172" s="339"/>
      <c r="CE172" s="339"/>
      <c r="CF172" s="339"/>
      <c r="CG172" s="339"/>
      <c r="CH172" s="339"/>
      <c r="CI172" s="339"/>
      <c r="CJ172" s="339"/>
      <c r="CK172" s="339"/>
      <c r="CL172" s="339"/>
      <c r="CM172" s="339"/>
    </row>
    <row r="173" spans="1:91">
      <c r="A173" s="338"/>
      <c r="B173" s="389"/>
      <c r="C173" s="389"/>
      <c r="D173" s="389"/>
      <c r="E173" s="389"/>
      <c r="F173" s="389"/>
      <c r="G173" s="389"/>
      <c r="H173" s="389"/>
      <c r="I173" s="389"/>
      <c r="J173" s="389"/>
      <c r="K173" s="389"/>
      <c r="L173" s="389"/>
      <c r="M173" s="389"/>
      <c r="N173" s="389"/>
      <c r="O173" s="389"/>
      <c r="P173" s="389"/>
      <c r="Q173" s="389"/>
      <c r="R173" s="389"/>
      <c r="S173" s="389"/>
      <c r="T173" s="389"/>
      <c r="U173" s="389"/>
      <c r="V173" s="389"/>
      <c r="W173" s="389"/>
      <c r="X173" s="389"/>
      <c r="Y173" s="389"/>
      <c r="Z173" s="389"/>
      <c r="AA173" s="389"/>
      <c r="AB173" s="389"/>
      <c r="AC173" s="389"/>
      <c r="AD173" s="389"/>
      <c r="AE173" s="389"/>
      <c r="AF173" s="389"/>
      <c r="AG173" s="389"/>
      <c r="AH173" s="389"/>
      <c r="AI173" s="406"/>
      <c r="AJ173" s="385"/>
      <c r="AK173" s="385"/>
      <c r="AL173" s="385"/>
      <c r="AM173" s="385"/>
      <c r="AN173" s="385"/>
      <c r="AO173" s="385"/>
      <c r="AP173" s="385"/>
      <c r="AQ173" s="385"/>
      <c r="AR173" s="385"/>
      <c r="AS173" s="385"/>
      <c r="AT173" s="385"/>
      <c r="AU173" s="385"/>
      <c r="AV173" s="385"/>
      <c r="AW173" s="385"/>
      <c r="AX173" s="385"/>
      <c r="AY173" s="385"/>
      <c r="AZ173" s="385"/>
      <c r="BA173" s="385"/>
      <c r="BB173" s="385"/>
      <c r="BC173" s="385"/>
      <c r="BD173" s="385"/>
      <c r="BE173" s="385"/>
      <c r="BF173" s="339"/>
      <c r="BG173" s="339"/>
      <c r="BH173" s="339"/>
      <c r="BI173" s="339"/>
      <c r="BJ173" s="339"/>
      <c r="BK173" s="339"/>
      <c r="BL173" s="339"/>
      <c r="BM173" s="339"/>
      <c r="BN173" s="339"/>
      <c r="BO173" s="339"/>
      <c r="BP173" s="339"/>
      <c r="BQ173" s="339"/>
      <c r="BR173" s="339"/>
      <c r="BS173" s="339"/>
      <c r="BT173" s="339"/>
      <c r="BU173" s="339"/>
      <c r="BV173" s="339"/>
      <c r="BW173" s="339"/>
      <c r="BX173" s="339"/>
      <c r="BY173" s="339"/>
      <c r="BZ173" s="339"/>
      <c r="CA173" s="339"/>
      <c r="CB173" s="339"/>
      <c r="CC173" s="339"/>
      <c r="CD173" s="339"/>
      <c r="CE173" s="339"/>
      <c r="CF173" s="339"/>
      <c r="CG173" s="339"/>
      <c r="CH173" s="339"/>
      <c r="CI173" s="339"/>
      <c r="CJ173" s="339"/>
      <c r="CK173" s="339"/>
      <c r="CL173" s="339"/>
      <c r="CM173" s="339"/>
    </row>
    <row r="174" spans="1:91">
      <c r="A174" s="338"/>
      <c r="B174" s="389"/>
      <c r="C174" s="389"/>
      <c r="D174" s="389"/>
      <c r="E174" s="389"/>
      <c r="F174" s="389"/>
      <c r="G174" s="389"/>
      <c r="H174" s="389"/>
      <c r="I174" s="389"/>
      <c r="J174" s="389"/>
      <c r="K174" s="389"/>
      <c r="L174" s="389"/>
      <c r="M174" s="389"/>
      <c r="N174" s="389"/>
      <c r="O174" s="389"/>
      <c r="P174" s="389"/>
      <c r="Q174" s="389"/>
      <c r="R174" s="389"/>
      <c r="S174" s="389"/>
      <c r="T174" s="389"/>
      <c r="U174" s="389"/>
      <c r="V174" s="389"/>
      <c r="W174" s="389"/>
      <c r="X174" s="389"/>
      <c r="Y174" s="389"/>
      <c r="Z174" s="389"/>
      <c r="AA174" s="389"/>
      <c r="AB174" s="389"/>
      <c r="AC174" s="389"/>
      <c r="AD174" s="389"/>
      <c r="AE174" s="389"/>
      <c r="AF174" s="389"/>
      <c r="AG174" s="389"/>
      <c r="AH174" s="389"/>
      <c r="AI174" s="406"/>
      <c r="AJ174" s="385"/>
      <c r="AK174" s="385"/>
      <c r="AL174" s="385"/>
      <c r="AM174" s="385"/>
      <c r="AN174" s="385"/>
      <c r="AO174" s="385"/>
      <c r="AP174" s="385"/>
      <c r="AQ174" s="385"/>
      <c r="AR174" s="385"/>
      <c r="AS174" s="385"/>
      <c r="AT174" s="385"/>
      <c r="AU174" s="385"/>
      <c r="AV174" s="385"/>
      <c r="AW174" s="385"/>
      <c r="AX174" s="385"/>
      <c r="AY174" s="385"/>
      <c r="AZ174" s="385"/>
      <c r="BA174" s="385"/>
      <c r="BB174" s="385"/>
      <c r="BC174" s="385"/>
      <c r="BD174" s="385"/>
      <c r="BE174" s="385"/>
      <c r="BF174" s="339"/>
      <c r="BG174" s="339"/>
      <c r="BH174" s="339"/>
      <c r="BI174" s="339"/>
      <c r="BJ174" s="339"/>
      <c r="BK174" s="339"/>
      <c r="BL174" s="339"/>
      <c r="BM174" s="339"/>
      <c r="BN174" s="339"/>
      <c r="BO174" s="339"/>
      <c r="BP174" s="339"/>
      <c r="BQ174" s="339"/>
      <c r="BR174" s="339"/>
      <c r="BS174" s="339"/>
      <c r="BT174" s="339"/>
      <c r="BU174" s="339"/>
      <c r="BV174" s="339"/>
      <c r="BW174" s="339"/>
      <c r="BX174" s="339"/>
      <c r="BY174" s="339"/>
      <c r="BZ174" s="339"/>
      <c r="CA174" s="339"/>
      <c r="CB174" s="339"/>
      <c r="CC174" s="339"/>
      <c r="CD174" s="339"/>
      <c r="CE174" s="339"/>
      <c r="CF174" s="339"/>
      <c r="CG174" s="339"/>
      <c r="CH174" s="339"/>
      <c r="CI174" s="339"/>
      <c r="CJ174" s="339"/>
      <c r="CK174" s="339"/>
      <c r="CL174" s="339"/>
      <c r="CM174" s="339"/>
    </row>
    <row r="175" spans="1:91">
      <c r="A175" s="338"/>
      <c r="B175" s="389"/>
      <c r="C175" s="389"/>
      <c r="D175" s="389"/>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389"/>
      <c r="AC175" s="389"/>
      <c r="AD175" s="389"/>
      <c r="AE175" s="389"/>
      <c r="AF175" s="389"/>
      <c r="AG175" s="389"/>
      <c r="AH175" s="389"/>
      <c r="AI175" s="406"/>
      <c r="AJ175" s="385"/>
      <c r="AK175" s="385"/>
      <c r="AL175" s="385"/>
      <c r="AM175" s="385"/>
      <c r="AN175" s="385"/>
      <c r="AO175" s="385"/>
      <c r="AP175" s="385"/>
      <c r="AQ175" s="385"/>
      <c r="AR175" s="385"/>
      <c r="AS175" s="385"/>
      <c r="AT175" s="385"/>
      <c r="AU175" s="385"/>
      <c r="AV175" s="385"/>
      <c r="AW175" s="385"/>
      <c r="AX175" s="385"/>
      <c r="AY175" s="385"/>
      <c r="AZ175" s="385"/>
      <c r="BA175" s="385"/>
      <c r="BB175" s="385"/>
      <c r="BC175" s="385"/>
      <c r="BD175" s="385"/>
      <c r="BE175" s="385"/>
      <c r="BF175" s="339"/>
      <c r="BG175" s="339"/>
      <c r="BH175" s="339"/>
      <c r="BI175" s="339"/>
      <c r="BJ175" s="339"/>
      <c r="BK175" s="339"/>
      <c r="BL175" s="339"/>
      <c r="BM175" s="339"/>
      <c r="BN175" s="339"/>
      <c r="BO175" s="339"/>
      <c r="BP175" s="339"/>
      <c r="BQ175" s="339"/>
      <c r="BR175" s="339"/>
      <c r="BS175" s="339"/>
      <c r="BT175" s="339"/>
      <c r="BU175" s="339"/>
      <c r="BV175" s="339"/>
      <c r="BW175" s="339"/>
      <c r="BX175" s="339"/>
      <c r="BY175" s="339"/>
      <c r="BZ175" s="339"/>
      <c r="CA175" s="339"/>
      <c r="CB175" s="339"/>
      <c r="CC175" s="339"/>
      <c r="CD175" s="339"/>
      <c r="CE175" s="339"/>
      <c r="CF175" s="339"/>
      <c r="CG175" s="339"/>
      <c r="CH175" s="339"/>
      <c r="CI175" s="339"/>
      <c r="CJ175" s="339"/>
      <c r="CK175" s="339"/>
      <c r="CL175" s="339"/>
      <c r="CM175" s="339"/>
    </row>
    <row r="176" spans="1:91">
      <c r="A176" s="338"/>
      <c r="B176" s="389"/>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389"/>
      <c r="AC176" s="389"/>
      <c r="AD176" s="389"/>
      <c r="AE176" s="389"/>
      <c r="AF176" s="389"/>
      <c r="AG176" s="389"/>
      <c r="AH176" s="389"/>
      <c r="AI176" s="406"/>
      <c r="AJ176" s="385"/>
      <c r="AK176" s="385"/>
      <c r="AL176" s="385"/>
      <c r="AM176" s="385"/>
      <c r="AN176" s="385"/>
      <c r="AO176" s="385"/>
      <c r="AP176" s="385"/>
      <c r="AQ176" s="385"/>
      <c r="AR176" s="385"/>
      <c r="AS176" s="385"/>
      <c r="AT176" s="385"/>
      <c r="AU176" s="385"/>
      <c r="AV176" s="385"/>
      <c r="AW176" s="385"/>
      <c r="AX176" s="385"/>
      <c r="AY176" s="385"/>
      <c r="AZ176" s="385"/>
      <c r="BA176" s="385"/>
      <c r="BB176" s="385"/>
      <c r="BC176" s="385"/>
      <c r="BD176" s="385"/>
      <c r="BE176" s="385"/>
      <c r="BF176" s="339"/>
      <c r="BG176" s="339"/>
      <c r="BH176" s="339"/>
      <c r="BI176" s="339"/>
      <c r="BJ176" s="339"/>
      <c r="BK176" s="339"/>
      <c r="BL176" s="339"/>
      <c r="BM176" s="339"/>
      <c r="BN176" s="339"/>
      <c r="BO176" s="339"/>
      <c r="BP176" s="339"/>
      <c r="BQ176" s="339"/>
      <c r="BR176" s="339"/>
      <c r="BS176" s="339"/>
      <c r="BT176" s="339"/>
      <c r="BU176" s="339"/>
      <c r="BV176" s="339"/>
      <c r="BW176" s="339"/>
      <c r="BX176" s="339"/>
      <c r="BY176" s="339"/>
      <c r="BZ176" s="339"/>
      <c r="CA176" s="339"/>
      <c r="CB176" s="339"/>
      <c r="CC176" s="339"/>
      <c r="CD176" s="339"/>
      <c r="CE176" s="339"/>
      <c r="CF176" s="339"/>
      <c r="CG176" s="339"/>
      <c r="CH176" s="339"/>
      <c r="CI176" s="339"/>
      <c r="CJ176" s="339"/>
      <c r="CK176" s="339"/>
      <c r="CL176" s="339"/>
      <c r="CM176" s="339"/>
    </row>
    <row r="177" spans="1:91">
      <c r="A177" s="338"/>
      <c r="B177" s="389"/>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406"/>
      <c r="AJ177" s="385"/>
      <c r="AK177" s="385"/>
      <c r="AL177" s="385"/>
      <c r="AM177" s="385"/>
      <c r="AN177" s="385"/>
      <c r="AO177" s="385"/>
      <c r="AP177" s="385"/>
      <c r="AQ177" s="385"/>
      <c r="AR177" s="385"/>
      <c r="AS177" s="385"/>
      <c r="AT177" s="385"/>
      <c r="AU177" s="385"/>
      <c r="AV177" s="385"/>
      <c r="AW177" s="385"/>
      <c r="AX177" s="385"/>
      <c r="AY177" s="385"/>
      <c r="AZ177" s="385"/>
      <c r="BA177" s="385"/>
      <c r="BB177" s="385"/>
      <c r="BC177" s="385"/>
      <c r="BD177" s="385"/>
      <c r="BE177" s="385"/>
      <c r="BF177" s="339"/>
      <c r="BG177" s="339"/>
      <c r="BH177" s="339"/>
      <c r="BI177" s="339"/>
      <c r="BJ177" s="339"/>
      <c r="BK177" s="339"/>
      <c r="BL177" s="339"/>
      <c r="BM177" s="339"/>
      <c r="BN177" s="339"/>
      <c r="BO177" s="339"/>
      <c r="BP177" s="339"/>
      <c r="BQ177" s="339"/>
      <c r="BR177" s="339"/>
      <c r="BS177" s="339"/>
      <c r="BT177" s="339"/>
      <c r="BU177" s="339"/>
      <c r="BV177" s="339"/>
      <c r="BW177" s="339"/>
      <c r="BX177" s="339"/>
      <c r="BY177" s="339"/>
      <c r="BZ177" s="339"/>
      <c r="CA177" s="339"/>
      <c r="CB177" s="339"/>
      <c r="CC177" s="339"/>
      <c r="CD177" s="339"/>
      <c r="CE177" s="339"/>
      <c r="CF177" s="339"/>
      <c r="CG177" s="339"/>
      <c r="CH177" s="339"/>
      <c r="CI177" s="339"/>
      <c r="CJ177" s="339"/>
      <c r="CK177" s="339"/>
      <c r="CL177" s="339"/>
      <c r="CM177" s="339"/>
    </row>
    <row r="178" spans="1:91">
      <c r="A178" s="338"/>
      <c r="B178" s="389"/>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389"/>
      <c r="AC178" s="389"/>
      <c r="AD178" s="389"/>
      <c r="AE178" s="389"/>
      <c r="AF178" s="389"/>
      <c r="AG178" s="389"/>
      <c r="AH178" s="389"/>
      <c r="AI178" s="406"/>
      <c r="AJ178" s="385"/>
      <c r="AK178" s="385"/>
      <c r="AL178" s="385"/>
      <c r="AM178" s="385"/>
      <c r="AN178" s="385"/>
      <c r="AO178" s="385"/>
      <c r="AP178" s="385"/>
      <c r="AQ178" s="385"/>
      <c r="AR178" s="385"/>
      <c r="AS178" s="385"/>
      <c r="AT178" s="385"/>
      <c r="AU178" s="385"/>
      <c r="AV178" s="385"/>
      <c r="AW178" s="385"/>
      <c r="AX178" s="385"/>
      <c r="AY178" s="385"/>
      <c r="AZ178" s="385"/>
      <c r="BA178" s="385"/>
      <c r="BB178" s="385"/>
      <c r="BC178" s="385"/>
      <c r="BD178" s="385"/>
      <c r="BE178" s="385"/>
      <c r="BF178" s="339"/>
      <c r="BG178" s="339"/>
      <c r="BH178" s="339"/>
      <c r="BI178" s="339"/>
      <c r="BJ178" s="339"/>
      <c r="BK178" s="339"/>
      <c r="BL178" s="339"/>
      <c r="BM178" s="339"/>
      <c r="BN178" s="339"/>
      <c r="BO178" s="339"/>
      <c r="BP178" s="339"/>
      <c r="BQ178" s="339"/>
      <c r="BR178" s="339"/>
      <c r="BS178" s="339"/>
      <c r="BT178" s="339"/>
      <c r="BU178" s="339"/>
      <c r="BV178" s="339"/>
      <c r="BW178" s="339"/>
      <c r="BX178" s="339"/>
      <c r="BY178" s="339"/>
      <c r="BZ178" s="339"/>
      <c r="CA178" s="339"/>
      <c r="CB178" s="339"/>
      <c r="CC178" s="339"/>
      <c r="CD178" s="339"/>
      <c r="CE178" s="339"/>
      <c r="CF178" s="339"/>
      <c r="CG178" s="339"/>
      <c r="CH178" s="339"/>
      <c r="CI178" s="339"/>
      <c r="CJ178" s="339"/>
      <c r="CK178" s="339"/>
      <c r="CL178" s="339"/>
      <c r="CM178" s="339"/>
    </row>
    <row r="179" spans="1:91">
      <c r="A179" s="338"/>
      <c r="B179" s="389"/>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389"/>
      <c r="AC179" s="389"/>
      <c r="AD179" s="389"/>
      <c r="AE179" s="389"/>
      <c r="AF179" s="389"/>
      <c r="AG179" s="389"/>
      <c r="AH179" s="389"/>
      <c r="AI179" s="406"/>
      <c r="AJ179" s="385"/>
      <c r="AK179" s="385"/>
      <c r="AL179" s="385"/>
      <c r="AM179" s="385"/>
      <c r="AN179" s="385"/>
      <c r="AO179" s="385"/>
      <c r="AP179" s="385"/>
      <c r="AQ179" s="385"/>
      <c r="AR179" s="385"/>
      <c r="AS179" s="385"/>
      <c r="AT179" s="385"/>
      <c r="AU179" s="385"/>
      <c r="AV179" s="385"/>
      <c r="AW179" s="385"/>
      <c r="AX179" s="385"/>
      <c r="AY179" s="385"/>
      <c r="AZ179" s="385"/>
      <c r="BA179" s="385"/>
      <c r="BB179" s="385"/>
      <c r="BC179" s="385"/>
      <c r="BD179" s="385"/>
      <c r="BE179" s="385"/>
      <c r="BF179" s="339"/>
      <c r="BG179" s="339"/>
      <c r="BH179" s="339"/>
      <c r="BI179" s="339"/>
      <c r="BJ179" s="339"/>
      <c r="BK179" s="339"/>
      <c r="BL179" s="339"/>
      <c r="BM179" s="339"/>
      <c r="BN179" s="339"/>
      <c r="BO179" s="339"/>
      <c r="BP179" s="339"/>
      <c r="BQ179" s="339"/>
      <c r="BR179" s="339"/>
      <c r="BS179" s="339"/>
      <c r="BT179" s="339"/>
      <c r="BU179" s="339"/>
      <c r="BV179" s="339"/>
      <c r="BW179" s="339"/>
      <c r="BX179" s="339"/>
      <c r="BY179" s="339"/>
      <c r="BZ179" s="339"/>
      <c r="CA179" s="339"/>
      <c r="CB179" s="339"/>
      <c r="CC179" s="339"/>
      <c r="CD179" s="339"/>
      <c r="CE179" s="339"/>
      <c r="CF179" s="339"/>
      <c r="CG179" s="339"/>
      <c r="CH179" s="339"/>
      <c r="CI179" s="339"/>
      <c r="CJ179" s="339"/>
      <c r="CK179" s="339"/>
      <c r="CL179" s="339"/>
      <c r="CM179" s="339"/>
    </row>
    <row r="180" spans="1:91">
      <c r="A180" s="338"/>
      <c r="B180" s="389"/>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389"/>
      <c r="AC180" s="389"/>
      <c r="AD180" s="389"/>
      <c r="AE180" s="389"/>
      <c r="AF180" s="389"/>
      <c r="AG180" s="389"/>
      <c r="AH180" s="389"/>
      <c r="AI180" s="406"/>
      <c r="AJ180" s="385"/>
      <c r="AK180" s="385"/>
      <c r="AL180" s="385"/>
      <c r="AM180" s="385"/>
      <c r="AN180" s="385"/>
      <c r="AO180" s="385"/>
      <c r="AP180" s="385"/>
      <c r="AQ180" s="385"/>
      <c r="AR180" s="385"/>
      <c r="AS180" s="385"/>
      <c r="AT180" s="385"/>
      <c r="AU180" s="385"/>
      <c r="AV180" s="385"/>
      <c r="AW180" s="385"/>
      <c r="AX180" s="385"/>
      <c r="AY180" s="385"/>
      <c r="AZ180" s="385"/>
      <c r="BA180" s="385"/>
      <c r="BB180" s="385"/>
      <c r="BC180" s="385"/>
      <c r="BD180" s="385"/>
      <c r="BE180" s="385"/>
      <c r="BF180" s="339"/>
      <c r="BG180" s="339"/>
      <c r="BH180" s="339"/>
      <c r="BI180" s="339"/>
      <c r="BJ180" s="339"/>
      <c r="BK180" s="339"/>
      <c r="BL180" s="339"/>
      <c r="BM180" s="339"/>
      <c r="BN180" s="339"/>
      <c r="BO180" s="339"/>
      <c r="BP180" s="339"/>
      <c r="BQ180" s="339"/>
      <c r="BR180" s="339"/>
      <c r="BS180" s="339"/>
      <c r="BT180" s="339"/>
      <c r="BU180" s="339"/>
      <c r="BV180" s="339"/>
      <c r="BW180" s="339"/>
      <c r="BX180" s="339"/>
      <c r="BY180" s="339"/>
      <c r="BZ180" s="339"/>
      <c r="CA180" s="339"/>
      <c r="CB180" s="339"/>
      <c r="CC180" s="339"/>
      <c r="CD180" s="339"/>
      <c r="CE180" s="339"/>
      <c r="CF180" s="339"/>
      <c r="CG180" s="339"/>
      <c r="CH180" s="339"/>
      <c r="CI180" s="339"/>
      <c r="CJ180" s="339"/>
      <c r="CK180" s="339"/>
      <c r="CL180" s="339"/>
      <c r="CM180" s="339"/>
    </row>
    <row r="181" spans="1:91">
      <c r="A181" s="338"/>
      <c r="B181" s="389"/>
      <c r="C181" s="389"/>
      <c r="D181" s="389"/>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389"/>
      <c r="AC181" s="389"/>
      <c r="AD181" s="389"/>
      <c r="AE181" s="389"/>
      <c r="AF181" s="389"/>
      <c r="AG181" s="389"/>
      <c r="AH181" s="389"/>
      <c r="AI181" s="406"/>
      <c r="AJ181" s="385"/>
      <c r="AK181" s="385"/>
      <c r="AL181" s="385"/>
      <c r="AM181" s="385"/>
      <c r="AN181" s="385"/>
      <c r="AO181" s="385"/>
      <c r="AP181" s="385"/>
      <c r="AQ181" s="385"/>
      <c r="AR181" s="385"/>
      <c r="AS181" s="385"/>
      <c r="AT181" s="385"/>
      <c r="AU181" s="385"/>
      <c r="AV181" s="385"/>
      <c r="AW181" s="385"/>
      <c r="AX181" s="385"/>
      <c r="AY181" s="385"/>
      <c r="AZ181" s="385"/>
      <c r="BA181" s="385"/>
      <c r="BB181" s="385"/>
      <c r="BC181" s="385"/>
      <c r="BD181" s="385"/>
      <c r="BE181" s="385"/>
      <c r="BF181" s="339"/>
      <c r="BG181" s="339"/>
      <c r="BH181" s="339"/>
      <c r="BI181" s="339"/>
      <c r="BJ181" s="339"/>
      <c r="BK181" s="339"/>
      <c r="BL181" s="339"/>
      <c r="BM181" s="339"/>
      <c r="BN181" s="339"/>
      <c r="BO181" s="339"/>
      <c r="BP181" s="339"/>
      <c r="BQ181" s="339"/>
      <c r="BR181" s="339"/>
      <c r="BS181" s="339"/>
      <c r="BT181" s="339"/>
      <c r="BU181" s="339"/>
      <c r="BV181" s="339"/>
      <c r="BW181" s="339"/>
      <c r="BX181" s="339"/>
      <c r="BY181" s="339"/>
      <c r="BZ181" s="339"/>
      <c r="CA181" s="339"/>
      <c r="CB181" s="339"/>
      <c r="CC181" s="339"/>
      <c r="CD181" s="339"/>
      <c r="CE181" s="339"/>
      <c r="CF181" s="339"/>
      <c r="CG181" s="339"/>
      <c r="CH181" s="339"/>
      <c r="CI181" s="339"/>
      <c r="CJ181" s="339"/>
      <c r="CK181" s="339"/>
      <c r="CL181" s="339"/>
      <c r="CM181" s="339"/>
    </row>
    <row r="182" spans="1:91">
      <c r="A182" s="338"/>
      <c r="B182" s="389"/>
      <c r="C182" s="389"/>
      <c r="D182" s="389"/>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389"/>
      <c r="AC182" s="389"/>
      <c r="AD182" s="389"/>
      <c r="AE182" s="389"/>
      <c r="AF182" s="389"/>
      <c r="AG182" s="389"/>
      <c r="AH182" s="389"/>
      <c r="AI182" s="406"/>
      <c r="AJ182" s="385"/>
      <c r="AK182" s="385"/>
      <c r="AL182" s="385"/>
      <c r="AM182" s="385"/>
      <c r="AN182" s="385"/>
      <c r="AO182" s="385"/>
      <c r="AP182" s="385"/>
      <c r="AQ182" s="385"/>
      <c r="AR182" s="385"/>
      <c r="AS182" s="385"/>
      <c r="AT182" s="385"/>
      <c r="AU182" s="385"/>
      <c r="AV182" s="385"/>
      <c r="AW182" s="385"/>
      <c r="AX182" s="385"/>
      <c r="AY182" s="385"/>
      <c r="AZ182" s="385"/>
      <c r="BA182" s="385"/>
      <c r="BB182" s="385"/>
      <c r="BC182" s="385"/>
      <c r="BD182" s="385"/>
      <c r="BE182" s="385"/>
      <c r="BF182" s="339"/>
      <c r="BG182" s="339"/>
      <c r="BH182" s="339"/>
      <c r="BI182" s="339"/>
      <c r="BJ182" s="339"/>
      <c r="BK182" s="339"/>
      <c r="BL182" s="339"/>
      <c r="BM182" s="339"/>
      <c r="BN182" s="339"/>
      <c r="BO182" s="339"/>
      <c r="BP182" s="339"/>
      <c r="BQ182" s="339"/>
      <c r="BR182" s="339"/>
      <c r="BS182" s="339"/>
      <c r="BT182" s="339"/>
      <c r="BU182" s="339"/>
      <c r="BV182" s="339"/>
      <c r="BW182" s="339"/>
      <c r="BX182" s="339"/>
      <c r="BY182" s="339"/>
      <c r="BZ182" s="339"/>
      <c r="CA182" s="339"/>
      <c r="CB182" s="339"/>
      <c r="CC182" s="339"/>
      <c r="CD182" s="339"/>
      <c r="CE182" s="339"/>
      <c r="CF182" s="339"/>
      <c r="CG182" s="339"/>
      <c r="CH182" s="339"/>
      <c r="CI182" s="339"/>
      <c r="CJ182" s="339"/>
      <c r="CK182" s="339"/>
      <c r="CL182" s="339"/>
      <c r="CM182" s="339"/>
    </row>
    <row r="183" spans="1:91">
      <c r="A183" s="338"/>
      <c r="B183" s="389"/>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389"/>
      <c r="AC183" s="389"/>
      <c r="AD183" s="389"/>
      <c r="AE183" s="389"/>
      <c r="AF183" s="389"/>
      <c r="AG183" s="389"/>
      <c r="AH183" s="389"/>
      <c r="AI183" s="406"/>
      <c r="AJ183" s="385"/>
      <c r="AK183" s="385"/>
      <c r="AL183" s="385"/>
      <c r="AM183" s="385"/>
      <c r="AN183" s="385"/>
      <c r="AO183" s="385"/>
      <c r="AP183" s="385"/>
      <c r="AQ183" s="385"/>
      <c r="AR183" s="385"/>
      <c r="AS183" s="385"/>
      <c r="AT183" s="385"/>
      <c r="AU183" s="385"/>
      <c r="AV183" s="385"/>
      <c r="AW183" s="385"/>
      <c r="AX183" s="385"/>
      <c r="AY183" s="385"/>
      <c r="AZ183" s="385"/>
      <c r="BA183" s="385"/>
      <c r="BB183" s="385"/>
      <c r="BC183" s="385"/>
      <c r="BD183" s="385"/>
      <c r="BE183" s="385"/>
      <c r="BF183" s="339"/>
      <c r="BG183" s="339"/>
      <c r="BH183" s="339"/>
      <c r="BI183" s="339"/>
      <c r="BJ183" s="339"/>
      <c r="BK183" s="339"/>
      <c r="BL183" s="339"/>
      <c r="BM183" s="339"/>
      <c r="BN183" s="339"/>
      <c r="BO183" s="339"/>
      <c r="BP183" s="339"/>
      <c r="BQ183" s="339"/>
      <c r="BR183" s="339"/>
      <c r="BS183" s="339"/>
      <c r="BT183" s="339"/>
      <c r="BU183" s="339"/>
      <c r="BV183" s="339"/>
      <c r="BW183" s="339"/>
      <c r="BX183" s="339"/>
      <c r="BY183" s="339"/>
      <c r="BZ183" s="339"/>
      <c r="CA183" s="339"/>
      <c r="CB183" s="339"/>
      <c r="CC183" s="339"/>
      <c r="CD183" s="339"/>
      <c r="CE183" s="339"/>
      <c r="CF183" s="339"/>
      <c r="CG183" s="339"/>
      <c r="CH183" s="339"/>
      <c r="CI183" s="339"/>
      <c r="CJ183" s="339"/>
      <c r="CK183" s="339"/>
      <c r="CL183" s="339"/>
      <c r="CM183" s="339"/>
    </row>
    <row r="184" spans="1:91">
      <c r="A184" s="338"/>
      <c r="B184" s="389"/>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389"/>
      <c r="AC184" s="389"/>
      <c r="AD184" s="389"/>
      <c r="AE184" s="389"/>
      <c r="AF184" s="389"/>
      <c r="AG184" s="389"/>
      <c r="AH184" s="389"/>
      <c r="AI184" s="406"/>
      <c r="AJ184" s="385"/>
      <c r="AK184" s="385"/>
      <c r="AL184" s="385"/>
      <c r="AM184" s="385"/>
      <c r="AN184" s="385"/>
      <c r="AO184" s="385"/>
      <c r="AP184" s="385"/>
      <c r="AQ184" s="385"/>
      <c r="AR184" s="385"/>
      <c r="AS184" s="385"/>
      <c r="AT184" s="385"/>
      <c r="AU184" s="385"/>
      <c r="AV184" s="385"/>
      <c r="AW184" s="385"/>
      <c r="AX184" s="385"/>
      <c r="AY184" s="385"/>
      <c r="AZ184" s="385"/>
      <c r="BA184" s="385"/>
      <c r="BB184" s="385"/>
      <c r="BC184" s="385"/>
      <c r="BD184" s="385"/>
      <c r="BE184" s="385"/>
      <c r="BF184" s="339"/>
      <c r="BG184" s="339"/>
      <c r="BH184" s="339"/>
      <c r="BI184" s="339"/>
      <c r="BJ184" s="339"/>
      <c r="BK184" s="339"/>
      <c r="BL184" s="339"/>
      <c r="BM184" s="339"/>
      <c r="BN184" s="339"/>
      <c r="BO184" s="339"/>
      <c r="BP184" s="339"/>
      <c r="BQ184" s="339"/>
      <c r="BR184" s="339"/>
      <c r="BS184" s="339"/>
      <c r="BT184" s="339"/>
      <c r="BU184" s="339"/>
      <c r="BV184" s="339"/>
      <c r="BW184" s="339"/>
      <c r="BX184" s="339"/>
      <c r="BY184" s="339"/>
      <c r="BZ184" s="339"/>
      <c r="CA184" s="339"/>
      <c r="CB184" s="339"/>
      <c r="CC184" s="339"/>
      <c r="CD184" s="339"/>
      <c r="CE184" s="339"/>
      <c r="CF184" s="339"/>
      <c r="CG184" s="339"/>
      <c r="CH184" s="339"/>
      <c r="CI184" s="339"/>
      <c r="CJ184" s="339"/>
      <c r="CK184" s="339"/>
      <c r="CL184" s="339"/>
      <c r="CM184" s="339"/>
    </row>
    <row r="185" spans="1:91">
      <c r="A185" s="338"/>
      <c r="B185" s="389"/>
      <c r="C185" s="389"/>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c r="AB185" s="389"/>
      <c r="AC185" s="389"/>
      <c r="AD185" s="389"/>
      <c r="AE185" s="389"/>
      <c r="AF185" s="389"/>
      <c r="AG185" s="389"/>
      <c r="AH185" s="389"/>
      <c r="AI185" s="406"/>
      <c r="AJ185" s="385"/>
      <c r="AK185" s="385"/>
      <c r="AL185" s="385"/>
      <c r="AM185" s="385"/>
      <c r="AN185" s="385"/>
      <c r="AO185" s="385"/>
      <c r="AP185" s="385"/>
      <c r="AQ185" s="385"/>
      <c r="AR185" s="385"/>
      <c r="AS185" s="385"/>
      <c r="AT185" s="385"/>
      <c r="AU185" s="385"/>
      <c r="AV185" s="385"/>
      <c r="AW185" s="385"/>
      <c r="AX185" s="385"/>
      <c r="AY185" s="385"/>
      <c r="AZ185" s="385"/>
      <c r="BA185" s="385"/>
      <c r="BB185" s="385"/>
      <c r="BC185" s="385"/>
      <c r="BD185" s="385"/>
      <c r="BE185" s="385"/>
      <c r="BF185" s="339"/>
      <c r="BG185" s="339"/>
      <c r="BH185" s="339"/>
      <c r="BI185" s="339"/>
      <c r="BJ185" s="339"/>
      <c r="BK185" s="339"/>
      <c r="BL185" s="339"/>
      <c r="BM185" s="339"/>
      <c r="BN185" s="339"/>
      <c r="BO185" s="339"/>
      <c r="BP185" s="339"/>
      <c r="BQ185" s="339"/>
      <c r="BR185" s="339"/>
      <c r="BS185" s="339"/>
      <c r="BT185" s="339"/>
      <c r="BU185" s="339"/>
      <c r="BV185" s="339"/>
      <c r="BW185" s="339"/>
      <c r="BX185" s="339"/>
      <c r="BY185" s="339"/>
      <c r="BZ185" s="339"/>
      <c r="CA185" s="339"/>
      <c r="CB185" s="339"/>
      <c r="CC185" s="339"/>
      <c r="CD185" s="339"/>
      <c r="CE185" s="339"/>
      <c r="CF185" s="339"/>
      <c r="CG185" s="339"/>
      <c r="CH185" s="339"/>
      <c r="CI185" s="339"/>
      <c r="CJ185" s="339"/>
      <c r="CK185" s="339"/>
      <c r="CL185" s="339"/>
      <c r="CM185" s="339"/>
    </row>
    <row r="186" spans="1:91">
      <c r="A186" s="338"/>
      <c r="B186" s="389"/>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c r="AB186" s="389"/>
      <c r="AC186" s="389"/>
      <c r="AD186" s="389"/>
      <c r="AE186" s="389"/>
      <c r="AF186" s="389"/>
      <c r="AG186" s="389"/>
      <c r="AH186" s="389"/>
      <c r="AI186" s="406"/>
      <c r="AJ186" s="385"/>
      <c r="AK186" s="385"/>
      <c r="AL186" s="385"/>
      <c r="AM186" s="385"/>
      <c r="AN186" s="385"/>
      <c r="AO186" s="385"/>
      <c r="AP186" s="385"/>
      <c r="AQ186" s="385"/>
      <c r="AR186" s="385"/>
      <c r="AS186" s="385"/>
      <c r="AT186" s="385"/>
      <c r="AU186" s="385"/>
      <c r="AV186" s="385"/>
      <c r="AW186" s="385"/>
      <c r="AX186" s="385"/>
      <c r="AY186" s="385"/>
      <c r="AZ186" s="385"/>
      <c r="BA186" s="385"/>
      <c r="BB186" s="385"/>
      <c r="BC186" s="385"/>
      <c r="BD186" s="385"/>
      <c r="BE186" s="385"/>
      <c r="BF186" s="339"/>
      <c r="BG186" s="339"/>
      <c r="BH186" s="339"/>
      <c r="BI186" s="339"/>
      <c r="BJ186" s="339"/>
      <c r="BK186" s="339"/>
      <c r="BL186" s="339"/>
      <c r="BM186" s="339"/>
      <c r="BN186" s="339"/>
      <c r="BO186" s="339"/>
      <c r="BP186" s="339"/>
      <c r="BQ186" s="339"/>
      <c r="BR186" s="339"/>
      <c r="BS186" s="339"/>
      <c r="BT186" s="339"/>
      <c r="BU186" s="339"/>
      <c r="BV186" s="339"/>
      <c r="BW186" s="339"/>
      <c r="BX186" s="339"/>
      <c r="BY186" s="339"/>
      <c r="BZ186" s="339"/>
      <c r="CA186" s="339"/>
      <c r="CB186" s="339"/>
      <c r="CC186" s="339"/>
      <c r="CD186" s="339"/>
      <c r="CE186" s="339"/>
      <c r="CF186" s="339"/>
      <c r="CG186" s="339"/>
      <c r="CH186" s="339"/>
      <c r="CI186" s="339"/>
      <c r="CJ186" s="339"/>
      <c r="CK186" s="339"/>
      <c r="CL186" s="339"/>
      <c r="CM186" s="339"/>
    </row>
    <row r="187" spans="1:91">
      <c r="A187" s="338"/>
      <c r="B187" s="389"/>
      <c r="C187" s="389"/>
      <c r="D187" s="389"/>
      <c r="E187" s="389"/>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406"/>
      <c r="AJ187" s="385"/>
      <c r="AK187" s="385"/>
      <c r="AL187" s="385"/>
      <c r="AM187" s="385"/>
      <c r="AN187" s="385"/>
      <c r="AO187" s="385"/>
      <c r="AP187" s="385"/>
      <c r="AQ187" s="385"/>
      <c r="AR187" s="385"/>
      <c r="AS187" s="385"/>
      <c r="AT187" s="385"/>
      <c r="AU187" s="385"/>
      <c r="AV187" s="385"/>
      <c r="AW187" s="385"/>
      <c r="AX187" s="385"/>
      <c r="AY187" s="385"/>
      <c r="AZ187" s="385"/>
      <c r="BA187" s="385"/>
      <c r="BB187" s="385"/>
      <c r="BC187" s="385"/>
      <c r="BD187" s="385"/>
      <c r="BE187" s="385"/>
      <c r="BF187" s="339"/>
      <c r="BG187" s="339"/>
      <c r="BH187" s="339"/>
      <c r="BI187" s="339"/>
      <c r="BJ187" s="339"/>
      <c r="BK187" s="339"/>
      <c r="BL187" s="339"/>
      <c r="BM187" s="339"/>
      <c r="BN187" s="339"/>
      <c r="BO187" s="339"/>
      <c r="BP187" s="339"/>
      <c r="BQ187" s="339"/>
      <c r="BR187" s="339"/>
      <c r="BS187" s="339"/>
      <c r="BT187" s="339"/>
      <c r="BU187" s="339"/>
      <c r="BV187" s="339"/>
      <c r="BW187" s="339"/>
      <c r="BX187" s="339"/>
      <c r="BY187" s="339"/>
      <c r="BZ187" s="339"/>
      <c r="CA187" s="339"/>
      <c r="CB187" s="339"/>
      <c r="CC187" s="339"/>
      <c r="CD187" s="339"/>
      <c r="CE187" s="339"/>
      <c r="CF187" s="339"/>
      <c r="CG187" s="339"/>
      <c r="CH187" s="339"/>
      <c r="CI187" s="339"/>
      <c r="CJ187" s="339"/>
      <c r="CK187" s="339"/>
      <c r="CL187" s="339"/>
      <c r="CM187" s="339"/>
    </row>
    <row r="188" spans="1:91">
      <c r="A188" s="338"/>
      <c r="B188" s="389"/>
      <c r="C188" s="389"/>
      <c r="D188" s="389"/>
      <c r="E188" s="389"/>
      <c r="F188" s="389"/>
      <c r="G188" s="389"/>
      <c r="H188" s="389"/>
      <c r="I188" s="389"/>
      <c r="J188" s="389"/>
      <c r="K188" s="389"/>
      <c r="L188" s="389"/>
      <c r="M188" s="389"/>
      <c r="N188" s="389"/>
      <c r="O188" s="389"/>
      <c r="P188" s="389"/>
      <c r="Q188" s="389"/>
      <c r="R188" s="389"/>
      <c r="S188" s="389"/>
      <c r="T188" s="389"/>
      <c r="U188" s="389"/>
      <c r="V188" s="389"/>
      <c r="W188" s="389"/>
      <c r="X188" s="389"/>
      <c r="Y188" s="389"/>
      <c r="Z188" s="389"/>
      <c r="AA188" s="389"/>
      <c r="AB188" s="389"/>
      <c r="AC188" s="389"/>
      <c r="AD188" s="389"/>
      <c r="AE188" s="389"/>
      <c r="AF188" s="389"/>
      <c r="AG188" s="389"/>
      <c r="AH188" s="389"/>
      <c r="AI188" s="406"/>
      <c r="AJ188" s="385"/>
      <c r="AK188" s="385"/>
      <c r="AL188" s="385"/>
      <c r="AM188" s="385"/>
      <c r="AN188" s="385"/>
      <c r="AO188" s="385"/>
      <c r="AP188" s="385"/>
      <c r="AQ188" s="385"/>
      <c r="AR188" s="385"/>
      <c r="AS188" s="385"/>
      <c r="AT188" s="385"/>
      <c r="AU188" s="385"/>
      <c r="AV188" s="385"/>
      <c r="AW188" s="385"/>
      <c r="AX188" s="385"/>
      <c r="AY188" s="385"/>
      <c r="AZ188" s="385"/>
      <c r="BA188" s="385"/>
      <c r="BB188" s="385"/>
      <c r="BC188" s="385"/>
      <c r="BD188" s="385"/>
      <c r="BE188" s="385"/>
      <c r="BF188" s="339"/>
      <c r="BG188" s="339"/>
      <c r="BH188" s="339"/>
      <c r="BI188" s="339"/>
      <c r="BJ188" s="339"/>
      <c r="BK188" s="339"/>
      <c r="BL188" s="339"/>
      <c r="BM188" s="339"/>
      <c r="BN188" s="339"/>
      <c r="BO188" s="339"/>
      <c r="BP188" s="339"/>
      <c r="BQ188" s="339"/>
      <c r="BR188" s="339"/>
      <c r="BS188" s="339"/>
      <c r="BT188" s="339"/>
      <c r="BU188" s="339"/>
      <c r="BV188" s="339"/>
      <c r="BW188" s="339"/>
      <c r="BX188" s="339"/>
      <c r="BY188" s="339"/>
      <c r="BZ188" s="339"/>
      <c r="CA188" s="339"/>
      <c r="CB188" s="339"/>
      <c r="CC188" s="339"/>
      <c r="CD188" s="339"/>
      <c r="CE188" s="339"/>
      <c r="CF188" s="339"/>
      <c r="CG188" s="339"/>
      <c r="CH188" s="339"/>
      <c r="CI188" s="339"/>
      <c r="CJ188" s="339"/>
      <c r="CK188" s="339"/>
      <c r="CL188" s="339"/>
      <c r="CM188" s="339"/>
    </row>
    <row r="189" spans="1:91">
      <c r="A189" s="338"/>
      <c r="B189" s="389"/>
      <c r="C189" s="389"/>
      <c r="D189" s="389"/>
      <c r="E189" s="389"/>
      <c r="F189" s="389"/>
      <c r="G189" s="389"/>
      <c r="H189" s="389"/>
      <c r="I189" s="389"/>
      <c r="J189" s="389"/>
      <c r="K189" s="389"/>
      <c r="L189" s="389"/>
      <c r="M189" s="389"/>
      <c r="N189" s="389"/>
      <c r="O189" s="389"/>
      <c r="P189" s="389"/>
      <c r="Q189" s="389"/>
      <c r="R189" s="389"/>
      <c r="S189" s="389"/>
      <c r="T189" s="389"/>
      <c r="U189" s="389"/>
      <c r="V189" s="389"/>
      <c r="W189" s="389"/>
      <c r="X189" s="389"/>
      <c r="Y189" s="389"/>
      <c r="Z189" s="389"/>
      <c r="AA189" s="389"/>
      <c r="AB189" s="389"/>
      <c r="AC189" s="389"/>
      <c r="AD189" s="389"/>
      <c r="AE189" s="389"/>
      <c r="AF189" s="389"/>
      <c r="AG189" s="389"/>
      <c r="AH189" s="389"/>
      <c r="AI189" s="406"/>
      <c r="AJ189" s="385"/>
      <c r="AK189" s="385"/>
      <c r="AL189" s="385"/>
      <c r="AM189" s="385"/>
      <c r="AN189" s="385"/>
      <c r="AO189" s="385"/>
      <c r="AP189" s="385"/>
      <c r="AQ189" s="385"/>
      <c r="AR189" s="385"/>
      <c r="AS189" s="385"/>
      <c r="AT189" s="385"/>
      <c r="AU189" s="385"/>
      <c r="AV189" s="385"/>
      <c r="AW189" s="385"/>
      <c r="AX189" s="385"/>
      <c r="AY189" s="385"/>
      <c r="AZ189" s="385"/>
      <c r="BA189" s="385"/>
      <c r="BB189" s="385"/>
      <c r="BC189" s="385"/>
      <c r="BD189" s="385"/>
      <c r="BE189" s="385"/>
      <c r="BF189" s="339"/>
      <c r="BG189" s="339"/>
      <c r="BH189" s="339"/>
      <c r="BI189" s="339"/>
      <c r="BJ189" s="339"/>
      <c r="BK189" s="339"/>
      <c r="BL189" s="339"/>
      <c r="BM189" s="339"/>
      <c r="BN189" s="339"/>
      <c r="BO189" s="339"/>
      <c r="BP189" s="339"/>
      <c r="BQ189" s="339"/>
      <c r="BR189" s="339"/>
      <c r="BS189" s="339"/>
      <c r="BT189" s="339"/>
      <c r="BU189" s="339"/>
      <c r="BV189" s="339"/>
      <c r="BW189" s="339"/>
      <c r="BX189" s="339"/>
      <c r="BY189" s="339"/>
      <c r="BZ189" s="339"/>
      <c r="CA189" s="339"/>
      <c r="CB189" s="339"/>
      <c r="CC189" s="339"/>
      <c r="CD189" s="339"/>
      <c r="CE189" s="339"/>
      <c r="CF189" s="339"/>
      <c r="CG189" s="339"/>
      <c r="CH189" s="339"/>
      <c r="CI189" s="339"/>
      <c r="CJ189" s="339"/>
      <c r="CK189" s="339"/>
      <c r="CL189" s="339"/>
      <c r="CM189" s="339"/>
    </row>
    <row r="190" spans="1:91">
      <c r="A190" s="338"/>
      <c r="B190" s="389"/>
      <c r="C190" s="389"/>
      <c r="D190" s="389"/>
      <c r="E190" s="389"/>
      <c r="F190" s="389"/>
      <c r="G190" s="389"/>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89"/>
      <c r="AG190" s="389"/>
      <c r="AH190" s="389"/>
      <c r="AI190" s="406"/>
      <c r="AJ190" s="385"/>
      <c r="AK190" s="385"/>
      <c r="AL190" s="385"/>
      <c r="AM190" s="385"/>
      <c r="AN190" s="385"/>
      <c r="AO190" s="385"/>
      <c r="AP190" s="385"/>
      <c r="AQ190" s="385"/>
      <c r="AR190" s="385"/>
      <c r="AS190" s="385"/>
      <c r="AT190" s="385"/>
      <c r="AU190" s="385"/>
      <c r="AV190" s="385"/>
      <c r="AW190" s="385"/>
      <c r="AX190" s="385"/>
      <c r="AY190" s="385"/>
      <c r="AZ190" s="385"/>
      <c r="BA190" s="385"/>
      <c r="BB190" s="385"/>
      <c r="BC190" s="385"/>
      <c r="BD190" s="385"/>
      <c r="BE190" s="385"/>
      <c r="BF190" s="339"/>
      <c r="BG190" s="339"/>
      <c r="BH190" s="339"/>
      <c r="BI190" s="339"/>
      <c r="BJ190" s="339"/>
      <c r="BK190" s="339"/>
      <c r="BL190" s="339"/>
      <c r="BM190" s="339"/>
      <c r="BN190" s="339"/>
      <c r="BO190" s="339"/>
      <c r="BP190" s="339"/>
      <c r="BQ190" s="339"/>
      <c r="BR190" s="339"/>
      <c r="BS190" s="339"/>
      <c r="BT190" s="339"/>
      <c r="BU190" s="339"/>
      <c r="BV190" s="339"/>
      <c r="BW190" s="339"/>
      <c r="BX190" s="339"/>
      <c r="BY190" s="339"/>
      <c r="BZ190" s="339"/>
      <c r="CA190" s="339"/>
      <c r="CB190" s="339"/>
      <c r="CC190" s="339"/>
      <c r="CD190" s="339"/>
      <c r="CE190" s="339"/>
      <c r="CF190" s="339"/>
      <c r="CG190" s="339"/>
      <c r="CH190" s="339"/>
      <c r="CI190" s="339"/>
      <c r="CJ190" s="339"/>
      <c r="CK190" s="339"/>
      <c r="CL190" s="339"/>
      <c r="CM190" s="339"/>
    </row>
    <row r="191" spans="1:91">
      <c r="A191" s="338"/>
      <c r="B191" s="389"/>
      <c r="C191" s="389"/>
      <c r="D191" s="389"/>
      <c r="E191" s="389"/>
      <c r="F191" s="389"/>
      <c r="G191" s="389"/>
      <c r="H191" s="389"/>
      <c r="I191" s="389"/>
      <c r="J191" s="389"/>
      <c r="K191" s="389"/>
      <c r="L191" s="389"/>
      <c r="M191" s="389"/>
      <c r="N191" s="389"/>
      <c r="O191" s="389"/>
      <c r="P191" s="389"/>
      <c r="Q191" s="389"/>
      <c r="R191" s="389"/>
      <c r="S191" s="389"/>
      <c r="T191" s="389"/>
      <c r="U191" s="389"/>
      <c r="V191" s="389"/>
      <c r="W191" s="389"/>
      <c r="X191" s="389"/>
      <c r="Y191" s="389"/>
      <c r="Z191" s="389"/>
      <c r="AA191" s="389"/>
      <c r="AB191" s="389"/>
      <c r="AC191" s="389"/>
      <c r="AD191" s="389"/>
      <c r="AE191" s="389"/>
      <c r="AF191" s="389"/>
      <c r="AG191" s="389"/>
      <c r="AH191" s="389"/>
      <c r="AI191" s="406"/>
      <c r="AJ191" s="385"/>
      <c r="AK191" s="385"/>
      <c r="AL191" s="385"/>
      <c r="AM191" s="385"/>
      <c r="AN191" s="385"/>
      <c r="AO191" s="385"/>
      <c r="AP191" s="385"/>
      <c r="AQ191" s="385"/>
      <c r="AR191" s="385"/>
      <c r="AS191" s="385"/>
      <c r="AT191" s="385"/>
      <c r="AU191" s="385"/>
      <c r="AV191" s="385"/>
      <c r="AW191" s="385"/>
      <c r="AX191" s="385"/>
      <c r="AY191" s="385"/>
      <c r="AZ191" s="385"/>
      <c r="BA191" s="385"/>
      <c r="BB191" s="385"/>
      <c r="BC191" s="385"/>
      <c r="BD191" s="385"/>
      <c r="BE191" s="385"/>
      <c r="BF191" s="339"/>
      <c r="BG191" s="339"/>
      <c r="BH191" s="339"/>
      <c r="BI191" s="339"/>
      <c r="BJ191" s="339"/>
      <c r="BK191" s="339"/>
      <c r="BL191" s="339"/>
      <c r="BM191" s="339"/>
      <c r="BN191" s="339"/>
      <c r="BO191" s="339"/>
      <c r="BP191" s="339"/>
      <c r="BQ191" s="339"/>
      <c r="BR191" s="339"/>
      <c r="BS191" s="339"/>
      <c r="BT191" s="339"/>
      <c r="BU191" s="339"/>
      <c r="BV191" s="339"/>
      <c r="BW191" s="339"/>
      <c r="BX191" s="339"/>
      <c r="BY191" s="339"/>
      <c r="BZ191" s="339"/>
      <c r="CA191" s="339"/>
      <c r="CB191" s="339"/>
      <c r="CC191" s="339"/>
      <c r="CD191" s="339"/>
      <c r="CE191" s="339"/>
      <c r="CF191" s="339"/>
      <c r="CG191" s="339"/>
      <c r="CH191" s="339"/>
      <c r="CI191" s="339"/>
      <c r="CJ191" s="339"/>
      <c r="CK191" s="339"/>
      <c r="CL191" s="339"/>
      <c r="CM191" s="339"/>
    </row>
    <row r="192" spans="1:91">
      <c r="A192" s="338"/>
      <c r="B192" s="389"/>
      <c r="C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89"/>
      <c r="AE192" s="389"/>
      <c r="AF192" s="389"/>
      <c r="AG192" s="389"/>
      <c r="AH192" s="389"/>
      <c r="AI192" s="406"/>
      <c r="AJ192" s="385"/>
      <c r="AK192" s="385"/>
      <c r="AL192" s="385"/>
      <c r="AM192" s="385"/>
      <c r="AN192" s="385"/>
      <c r="AO192" s="385"/>
      <c r="AP192" s="385"/>
      <c r="AQ192" s="385"/>
      <c r="AR192" s="385"/>
      <c r="AS192" s="385"/>
      <c r="AT192" s="385"/>
      <c r="AU192" s="385"/>
      <c r="AV192" s="385"/>
      <c r="AW192" s="385"/>
      <c r="AX192" s="385"/>
      <c r="AY192" s="385"/>
      <c r="AZ192" s="385"/>
      <c r="BA192" s="385"/>
      <c r="BB192" s="385"/>
      <c r="BC192" s="385"/>
      <c r="BD192" s="385"/>
      <c r="BE192" s="385"/>
      <c r="BF192" s="339"/>
      <c r="BG192" s="339"/>
      <c r="BH192" s="339"/>
      <c r="BI192" s="339"/>
      <c r="BJ192" s="339"/>
      <c r="BK192" s="339"/>
      <c r="BL192" s="339"/>
      <c r="BM192" s="339"/>
      <c r="BN192" s="339"/>
      <c r="BO192" s="339"/>
      <c r="BP192" s="339"/>
      <c r="BQ192" s="339"/>
      <c r="BR192" s="339"/>
      <c r="BS192" s="339"/>
      <c r="BT192" s="339"/>
      <c r="BU192" s="339"/>
      <c r="BV192" s="339"/>
      <c r="BW192" s="339"/>
      <c r="BX192" s="339"/>
      <c r="BY192" s="339"/>
      <c r="BZ192" s="339"/>
      <c r="CA192" s="339"/>
      <c r="CB192" s="339"/>
      <c r="CC192" s="339"/>
      <c r="CD192" s="339"/>
      <c r="CE192" s="339"/>
      <c r="CF192" s="339"/>
      <c r="CG192" s="339"/>
      <c r="CH192" s="339"/>
      <c r="CI192" s="339"/>
      <c r="CJ192" s="339"/>
      <c r="CK192" s="339"/>
      <c r="CL192" s="339"/>
      <c r="CM192" s="339"/>
    </row>
    <row r="193" spans="1:91">
      <c r="A193" s="338"/>
      <c r="B193" s="389"/>
      <c r="C193" s="389"/>
      <c r="D193" s="389"/>
      <c r="E193" s="389"/>
      <c r="F193" s="389"/>
      <c r="G193" s="389"/>
      <c r="H193" s="389"/>
      <c r="I193" s="389"/>
      <c r="J193" s="389"/>
      <c r="K193" s="389"/>
      <c r="L193" s="389"/>
      <c r="M193" s="389"/>
      <c r="N193" s="389"/>
      <c r="O193" s="389"/>
      <c r="P193" s="389"/>
      <c r="Q193" s="389"/>
      <c r="R193" s="389"/>
      <c r="S193" s="389"/>
      <c r="T193" s="389"/>
      <c r="U193" s="389"/>
      <c r="V193" s="389"/>
      <c r="W193" s="389"/>
      <c r="X193" s="389"/>
      <c r="Y193" s="389"/>
      <c r="Z193" s="389"/>
      <c r="AA193" s="389"/>
      <c r="AB193" s="389"/>
      <c r="AC193" s="389"/>
      <c r="AD193" s="389"/>
      <c r="AE193" s="389"/>
      <c r="AF193" s="389"/>
      <c r="AG193" s="389"/>
      <c r="AH193" s="389"/>
      <c r="AI193" s="406"/>
      <c r="AJ193" s="385"/>
      <c r="AK193" s="385"/>
      <c r="AL193" s="385"/>
      <c r="AM193" s="385"/>
      <c r="AN193" s="385"/>
      <c r="AO193" s="385"/>
      <c r="AP193" s="385"/>
      <c r="AQ193" s="385"/>
      <c r="AR193" s="385"/>
      <c r="AS193" s="385"/>
      <c r="AT193" s="385"/>
      <c r="AU193" s="385"/>
      <c r="AV193" s="385"/>
      <c r="AW193" s="385"/>
      <c r="AX193" s="385"/>
      <c r="AY193" s="385"/>
      <c r="AZ193" s="385"/>
      <c r="BA193" s="385"/>
      <c r="BB193" s="385"/>
      <c r="BC193" s="385"/>
      <c r="BD193" s="385"/>
      <c r="BE193" s="385"/>
      <c r="BF193" s="339"/>
      <c r="BG193" s="339"/>
      <c r="BH193" s="339"/>
      <c r="BI193" s="339"/>
      <c r="BJ193" s="339"/>
      <c r="BK193" s="339"/>
      <c r="BL193" s="339"/>
      <c r="BM193" s="339"/>
      <c r="BN193" s="339"/>
      <c r="BO193" s="339"/>
      <c r="BP193" s="339"/>
      <c r="BQ193" s="339"/>
      <c r="BR193" s="339"/>
      <c r="BS193" s="339"/>
      <c r="BT193" s="339"/>
      <c r="BU193" s="339"/>
      <c r="BV193" s="339"/>
      <c r="BW193" s="339"/>
      <c r="BX193" s="339"/>
      <c r="BY193" s="339"/>
      <c r="BZ193" s="339"/>
      <c r="CA193" s="339"/>
      <c r="CB193" s="339"/>
      <c r="CC193" s="339"/>
      <c r="CD193" s="339"/>
      <c r="CE193" s="339"/>
      <c r="CF193" s="339"/>
      <c r="CG193" s="339"/>
      <c r="CH193" s="339"/>
      <c r="CI193" s="339"/>
      <c r="CJ193" s="339"/>
      <c r="CK193" s="339"/>
      <c r="CL193" s="339"/>
      <c r="CM193" s="339"/>
    </row>
    <row r="194" spans="1:91">
      <c r="A194" s="338"/>
      <c r="B194" s="389"/>
      <c r="C194" s="389"/>
      <c r="D194" s="389"/>
      <c r="E194" s="389"/>
      <c r="F194" s="389"/>
      <c r="G194" s="389"/>
      <c r="H194" s="389"/>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406"/>
      <c r="AJ194" s="385"/>
      <c r="AK194" s="385"/>
      <c r="AL194" s="385"/>
      <c r="AM194" s="385"/>
      <c r="AN194" s="385"/>
      <c r="AO194" s="385"/>
      <c r="AP194" s="385"/>
      <c r="AQ194" s="385"/>
      <c r="AR194" s="385"/>
      <c r="AS194" s="385"/>
      <c r="AT194" s="385"/>
      <c r="AU194" s="385"/>
      <c r="AV194" s="385"/>
      <c r="AW194" s="385"/>
      <c r="AX194" s="385"/>
      <c r="AY194" s="385"/>
      <c r="AZ194" s="385"/>
      <c r="BA194" s="385"/>
      <c r="BB194" s="385"/>
      <c r="BC194" s="385"/>
      <c r="BD194" s="385"/>
      <c r="BE194" s="385"/>
      <c r="BF194" s="339"/>
      <c r="BG194" s="339"/>
      <c r="BH194" s="339"/>
      <c r="BI194" s="339"/>
      <c r="BJ194" s="339"/>
      <c r="BK194" s="339"/>
      <c r="BL194" s="339"/>
      <c r="BM194" s="339"/>
      <c r="BN194" s="339"/>
      <c r="BO194" s="339"/>
      <c r="BP194" s="339"/>
      <c r="BQ194" s="339"/>
      <c r="BR194" s="339"/>
      <c r="BS194" s="339"/>
      <c r="BT194" s="339"/>
      <c r="BU194" s="339"/>
      <c r="BV194" s="339"/>
      <c r="BW194" s="339"/>
      <c r="BX194" s="339"/>
      <c r="BY194" s="339"/>
      <c r="BZ194" s="339"/>
      <c r="CA194" s="339"/>
      <c r="CB194" s="339"/>
      <c r="CC194" s="339"/>
      <c r="CD194" s="339"/>
      <c r="CE194" s="339"/>
      <c r="CF194" s="339"/>
      <c r="CG194" s="339"/>
      <c r="CH194" s="339"/>
      <c r="CI194" s="339"/>
      <c r="CJ194" s="339"/>
      <c r="CK194" s="339"/>
      <c r="CL194" s="339"/>
      <c r="CM194" s="339"/>
    </row>
    <row r="195" spans="1:91">
      <c r="A195" s="338"/>
      <c r="B195" s="389"/>
      <c r="C195" s="389"/>
      <c r="D195" s="389"/>
      <c r="E195" s="389"/>
      <c r="F195" s="389"/>
      <c r="G195" s="389"/>
      <c r="H195" s="389"/>
      <c r="I195" s="389"/>
      <c r="J195" s="389"/>
      <c r="K195" s="389"/>
      <c r="L195" s="389"/>
      <c r="M195" s="389"/>
      <c r="N195" s="389"/>
      <c r="O195" s="389"/>
      <c r="P195" s="389"/>
      <c r="Q195" s="389"/>
      <c r="R195" s="389"/>
      <c r="S195" s="389"/>
      <c r="T195" s="389"/>
      <c r="U195" s="389"/>
      <c r="V195" s="389"/>
      <c r="W195" s="389"/>
      <c r="X195" s="389"/>
      <c r="Y195" s="389"/>
      <c r="Z195" s="389"/>
      <c r="AA195" s="389"/>
      <c r="AB195" s="389"/>
      <c r="AC195" s="389"/>
      <c r="AD195" s="389"/>
      <c r="AE195" s="389"/>
      <c r="AF195" s="389"/>
      <c r="AG195" s="389"/>
      <c r="AH195" s="389"/>
      <c r="AI195" s="406"/>
      <c r="AJ195" s="385"/>
      <c r="AK195" s="385"/>
      <c r="AL195" s="385"/>
      <c r="AM195" s="385"/>
      <c r="AN195" s="385"/>
      <c r="AO195" s="385"/>
      <c r="AP195" s="385"/>
      <c r="AQ195" s="385"/>
      <c r="AR195" s="385"/>
      <c r="AS195" s="385"/>
      <c r="AT195" s="385"/>
      <c r="AU195" s="385"/>
      <c r="AV195" s="385"/>
      <c r="AW195" s="385"/>
      <c r="AX195" s="385"/>
      <c r="AY195" s="385"/>
      <c r="AZ195" s="385"/>
      <c r="BA195" s="385"/>
      <c r="BB195" s="385"/>
      <c r="BC195" s="385"/>
      <c r="BD195" s="385"/>
      <c r="BE195" s="385"/>
      <c r="BF195" s="339"/>
      <c r="BG195" s="339"/>
      <c r="BH195" s="339"/>
      <c r="BI195" s="339"/>
      <c r="BJ195" s="339"/>
      <c r="BK195" s="339"/>
      <c r="BL195" s="339"/>
      <c r="BM195" s="339"/>
      <c r="BN195" s="339"/>
      <c r="BO195" s="339"/>
      <c r="BP195" s="339"/>
      <c r="BQ195" s="339"/>
      <c r="BR195" s="339"/>
      <c r="BS195" s="339"/>
      <c r="BT195" s="339"/>
      <c r="BU195" s="339"/>
      <c r="BV195" s="339"/>
      <c r="BW195" s="339"/>
      <c r="BX195" s="339"/>
      <c r="BY195" s="339"/>
      <c r="BZ195" s="339"/>
      <c r="CA195" s="339"/>
      <c r="CB195" s="339"/>
      <c r="CC195" s="339"/>
      <c r="CD195" s="339"/>
      <c r="CE195" s="339"/>
      <c r="CF195" s="339"/>
      <c r="CG195" s="339"/>
      <c r="CH195" s="339"/>
      <c r="CI195" s="339"/>
      <c r="CJ195" s="339"/>
      <c r="CK195" s="339"/>
      <c r="CL195" s="339"/>
      <c r="CM195" s="339"/>
    </row>
    <row r="196" spans="1:91">
      <c r="A196" s="338"/>
      <c r="B196" s="389"/>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89"/>
      <c r="AB196" s="389"/>
      <c r="AC196" s="389"/>
      <c r="AD196" s="389"/>
      <c r="AE196" s="389"/>
      <c r="AF196" s="389"/>
      <c r="AG196" s="389"/>
      <c r="AH196" s="389"/>
      <c r="AI196" s="406"/>
      <c r="AJ196" s="385"/>
      <c r="AK196" s="385"/>
      <c r="AL196" s="385"/>
      <c r="AM196" s="385"/>
      <c r="AN196" s="385"/>
      <c r="AO196" s="385"/>
      <c r="AP196" s="385"/>
      <c r="AQ196" s="385"/>
      <c r="AR196" s="385"/>
      <c r="AS196" s="385"/>
      <c r="AT196" s="385"/>
      <c r="AU196" s="385"/>
      <c r="AV196" s="385"/>
      <c r="AW196" s="385"/>
      <c r="AX196" s="385"/>
      <c r="AY196" s="385"/>
      <c r="AZ196" s="385"/>
      <c r="BA196" s="385"/>
      <c r="BB196" s="385"/>
      <c r="BC196" s="385"/>
      <c r="BD196" s="385"/>
      <c r="BE196" s="385"/>
      <c r="BF196" s="339"/>
      <c r="BG196" s="339"/>
      <c r="BH196" s="339"/>
      <c r="BI196" s="339"/>
      <c r="BJ196" s="339"/>
      <c r="BK196" s="339"/>
      <c r="BL196" s="339"/>
      <c r="BM196" s="339"/>
      <c r="BN196" s="339"/>
      <c r="BO196" s="339"/>
      <c r="BP196" s="339"/>
      <c r="BQ196" s="339"/>
      <c r="BR196" s="339"/>
      <c r="BS196" s="339"/>
      <c r="BT196" s="339"/>
      <c r="BU196" s="339"/>
      <c r="BV196" s="339"/>
      <c r="BW196" s="339"/>
      <c r="BX196" s="339"/>
      <c r="BY196" s="339"/>
      <c r="BZ196" s="339"/>
      <c r="CA196" s="339"/>
      <c r="CB196" s="339"/>
      <c r="CC196" s="339"/>
      <c r="CD196" s="339"/>
      <c r="CE196" s="339"/>
      <c r="CF196" s="339"/>
      <c r="CG196" s="339"/>
      <c r="CH196" s="339"/>
      <c r="CI196" s="339"/>
      <c r="CJ196" s="339"/>
      <c r="CK196" s="339"/>
      <c r="CL196" s="339"/>
      <c r="CM196" s="339"/>
    </row>
    <row r="197" spans="1:91">
      <c r="A197" s="338"/>
      <c r="B197" s="389"/>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406"/>
      <c r="AJ197" s="385"/>
      <c r="AK197" s="385"/>
      <c r="AL197" s="385"/>
      <c r="AM197" s="385"/>
      <c r="AN197" s="385"/>
      <c r="AO197" s="385"/>
      <c r="AP197" s="385"/>
      <c r="AQ197" s="385"/>
      <c r="AR197" s="385"/>
      <c r="AS197" s="385"/>
      <c r="AT197" s="385"/>
      <c r="AU197" s="385"/>
      <c r="AV197" s="385"/>
      <c r="AW197" s="385"/>
      <c r="AX197" s="385"/>
      <c r="AY197" s="385"/>
      <c r="AZ197" s="385"/>
      <c r="BA197" s="385"/>
      <c r="BB197" s="385"/>
      <c r="BC197" s="385"/>
      <c r="BD197" s="385"/>
      <c r="BE197" s="385"/>
      <c r="BF197" s="339"/>
      <c r="BG197" s="339"/>
      <c r="BH197" s="339"/>
      <c r="BI197" s="339"/>
      <c r="BJ197" s="339"/>
      <c r="BK197" s="339"/>
      <c r="BL197" s="339"/>
      <c r="BM197" s="339"/>
      <c r="BN197" s="339"/>
      <c r="BO197" s="339"/>
      <c r="BP197" s="339"/>
      <c r="BQ197" s="339"/>
      <c r="BR197" s="339"/>
      <c r="BS197" s="339"/>
      <c r="BT197" s="339"/>
      <c r="BU197" s="339"/>
      <c r="BV197" s="339"/>
      <c r="BW197" s="339"/>
      <c r="BX197" s="339"/>
      <c r="BY197" s="339"/>
      <c r="BZ197" s="339"/>
      <c r="CA197" s="339"/>
      <c r="CB197" s="339"/>
      <c r="CC197" s="339"/>
      <c r="CD197" s="339"/>
      <c r="CE197" s="339"/>
      <c r="CF197" s="339"/>
      <c r="CG197" s="339"/>
      <c r="CH197" s="339"/>
      <c r="CI197" s="339"/>
      <c r="CJ197" s="339"/>
      <c r="CK197" s="339"/>
      <c r="CL197" s="339"/>
      <c r="CM197" s="339"/>
    </row>
    <row r="198" spans="1:91">
      <c r="A198" s="338"/>
      <c r="B198" s="389"/>
      <c r="C198" s="389"/>
      <c r="D198" s="389"/>
      <c r="E198" s="389"/>
      <c r="F198" s="389"/>
      <c r="G198" s="389"/>
      <c r="H198" s="389"/>
      <c r="I198" s="389"/>
      <c r="J198" s="389"/>
      <c r="K198" s="389"/>
      <c r="L198" s="389"/>
      <c r="M198" s="389"/>
      <c r="N198" s="389"/>
      <c r="O198" s="389"/>
      <c r="P198" s="389"/>
      <c r="Q198" s="389"/>
      <c r="R198" s="389"/>
      <c r="S198" s="389"/>
      <c r="T198" s="389"/>
      <c r="U198" s="389"/>
      <c r="V198" s="389"/>
      <c r="W198" s="389"/>
      <c r="X198" s="389"/>
      <c r="Y198" s="389"/>
      <c r="Z198" s="389"/>
      <c r="AA198" s="389"/>
      <c r="AB198" s="389"/>
      <c r="AC198" s="389"/>
      <c r="AD198" s="389"/>
      <c r="AE198" s="389"/>
      <c r="AF198" s="389"/>
      <c r="AG198" s="389"/>
      <c r="AH198" s="389"/>
      <c r="AI198" s="406"/>
      <c r="AJ198" s="385"/>
      <c r="AK198" s="385"/>
      <c r="AL198" s="385"/>
      <c r="AM198" s="385"/>
      <c r="AN198" s="385"/>
      <c r="AO198" s="385"/>
      <c r="AP198" s="385"/>
      <c r="AQ198" s="385"/>
      <c r="AR198" s="385"/>
      <c r="AS198" s="385"/>
      <c r="AT198" s="385"/>
      <c r="AU198" s="385"/>
      <c r="AV198" s="385"/>
      <c r="AW198" s="385"/>
      <c r="AX198" s="385"/>
      <c r="AY198" s="385"/>
      <c r="AZ198" s="385"/>
      <c r="BA198" s="385"/>
      <c r="BB198" s="385"/>
      <c r="BC198" s="385"/>
      <c r="BD198" s="385"/>
      <c r="BE198" s="385"/>
      <c r="BF198" s="339"/>
      <c r="BG198" s="339"/>
      <c r="BH198" s="339"/>
      <c r="BI198" s="339"/>
      <c r="BJ198" s="339"/>
      <c r="BK198" s="339"/>
      <c r="BL198" s="339"/>
      <c r="BM198" s="339"/>
      <c r="BN198" s="339"/>
      <c r="BO198" s="339"/>
      <c r="BP198" s="339"/>
      <c r="BQ198" s="339"/>
      <c r="BR198" s="339"/>
      <c r="BS198" s="339"/>
      <c r="BT198" s="339"/>
      <c r="BU198" s="339"/>
      <c r="BV198" s="339"/>
      <c r="BW198" s="339"/>
      <c r="BX198" s="339"/>
      <c r="BY198" s="339"/>
      <c r="BZ198" s="339"/>
      <c r="CA198" s="339"/>
      <c r="CB198" s="339"/>
      <c r="CC198" s="339"/>
      <c r="CD198" s="339"/>
      <c r="CE198" s="339"/>
      <c r="CF198" s="339"/>
      <c r="CG198" s="339"/>
      <c r="CH198" s="339"/>
      <c r="CI198" s="339"/>
      <c r="CJ198" s="339"/>
      <c r="CK198" s="339"/>
      <c r="CL198" s="339"/>
      <c r="CM198" s="339"/>
    </row>
    <row r="199" spans="1:91">
      <c r="A199" s="338"/>
      <c r="B199" s="389"/>
      <c r="C199" s="389"/>
      <c r="D199" s="389"/>
      <c r="E199" s="389"/>
      <c r="F199" s="389"/>
      <c r="G199" s="389"/>
      <c r="H199" s="389"/>
      <c r="I199" s="389"/>
      <c r="J199" s="389"/>
      <c r="K199" s="389"/>
      <c r="L199" s="389"/>
      <c r="M199" s="389"/>
      <c r="N199" s="389"/>
      <c r="O199" s="389"/>
      <c r="P199" s="389"/>
      <c r="Q199" s="389"/>
      <c r="R199" s="389"/>
      <c r="S199" s="389"/>
      <c r="T199" s="389"/>
      <c r="U199" s="389"/>
      <c r="V199" s="389"/>
      <c r="W199" s="389"/>
      <c r="X199" s="389"/>
      <c r="Y199" s="389"/>
      <c r="Z199" s="389"/>
      <c r="AA199" s="389"/>
      <c r="AB199" s="389"/>
      <c r="AC199" s="389"/>
      <c r="AD199" s="389"/>
      <c r="AE199" s="389"/>
      <c r="AF199" s="389"/>
      <c r="AG199" s="389"/>
      <c r="AH199" s="389"/>
      <c r="AI199" s="406"/>
      <c r="AJ199" s="385"/>
      <c r="AK199" s="385"/>
      <c r="AL199" s="385"/>
      <c r="AM199" s="385"/>
      <c r="AN199" s="385"/>
      <c r="AO199" s="385"/>
      <c r="AP199" s="385"/>
      <c r="AQ199" s="385"/>
      <c r="AR199" s="385"/>
      <c r="AS199" s="385"/>
      <c r="AT199" s="385"/>
      <c r="AU199" s="385"/>
      <c r="AV199" s="385"/>
      <c r="AW199" s="385"/>
      <c r="AX199" s="385"/>
      <c r="AY199" s="385"/>
      <c r="AZ199" s="385"/>
      <c r="BA199" s="385"/>
      <c r="BB199" s="385"/>
      <c r="BC199" s="385"/>
      <c r="BD199" s="385"/>
      <c r="BE199" s="385"/>
      <c r="BF199" s="339"/>
      <c r="BG199" s="339"/>
      <c r="BH199" s="339"/>
      <c r="BI199" s="339"/>
      <c r="BJ199" s="339"/>
      <c r="BK199" s="339"/>
      <c r="BL199" s="339"/>
      <c r="BM199" s="339"/>
      <c r="BN199" s="339"/>
      <c r="BO199" s="339"/>
      <c r="BP199" s="339"/>
      <c r="BQ199" s="339"/>
      <c r="BR199" s="339"/>
      <c r="BS199" s="339"/>
      <c r="BT199" s="339"/>
      <c r="BU199" s="339"/>
      <c r="BV199" s="339"/>
      <c r="BW199" s="339"/>
      <c r="BX199" s="339"/>
      <c r="BY199" s="339"/>
      <c r="BZ199" s="339"/>
      <c r="CA199" s="339"/>
      <c r="CB199" s="339"/>
      <c r="CC199" s="339"/>
      <c r="CD199" s="339"/>
      <c r="CE199" s="339"/>
      <c r="CF199" s="339"/>
      <c r="CG199" s="339"/>
      <c r="CH199" s="339"/>
      <c r="CI199" s="339"/>
      <c r="CJ199" s="339"/>
      <c r="CK199" s="339"/>
      <c r="CL199" s="339"/>
      <c r="CM199" s="339"/>
    </row>
    <row r="200" spans="1:91">
      <c r="A200" s="338"/>
      <c r="B200" s="389"/>
      <c r="C200" s="389"/>
      <c r="D200" s="389"/>
      <c r="E200" s="389"/>
      <c r="F200" s="389"/>
      <c r="G200" s="389"/>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406"/>
      <c r="AJ200" s="385"/>
      <c r="AK200" s="385"/>
      <c r="AL200" s="385"/>
      <c r="AM200" s="385"/>
      <c r="AN200" s="385"/>
      <c r="AO200" s="385"/>
      <c r="AP200" s="385"/>
      <c r="AQ200" s="385"/>
      <c r="AR200" s="385"/>
      <c r="AS200" s="385"/>
      <c r="AT200" s="385"/>
      <c r="AU200" s="385"/>
      <c r="AV200" s="385"/>
      <c r="AW200" s="385"/>
      <c r="AX200" s="385"/>
      <c r="AY200" s="385"/>
      <c r="AZ200" s="385"/>
      <c r="BA200" s="385"/>
      <c r="BB200" s="385"/>
      <c r="BC200" s="385"/>
      <c r="BD200" s="385"/>
      <c r="BE200" s="385"/>
      <c r="BF200" s="339"/>
      <c r="BG200" s="339"/>
      <c r="BH200" s="339"/>
      <c r="BI200" s="339"/>
      <c r="BJ200" s="339"/>
      <c r="BK200" s="339"/>
      <c r="BL200" s="339"/>
      <c r="BM200" s="339"/>
      <c r="BN200" s="339"/>
      <c r="BO200" s="339"/>
      <c r="BP200" s="339"/>
      <c r="BQ200" s="339"/>
      <c r="BR200" s="339"/>
      <c r="BS200" s="339"/>
      <c r="BT200" s="339"/>
      <c r="BU200" s="339"/>
      <c r="BV200" s="339"/>
      <c r="BW200" s="339"/>
      <c r="BX200" s="339"/>
      <c r="BY200" s="339"/>
      <c r="BZ200" s="339"/>
      <c r="CA200" s="339"/>
      <c r="CB200" s="339"/>
      <c r="CC200" s="339"/>
      <c r="CD200" s="339"/>
      <c r="CE200" s="339"/>
      <c r="CF200" s="339"/>
      <c r="CG200" s="339"/>
      <c r="CH200" s="339"/>
      <c r="CI200" s="339"/>
      <c r="CJ200" s="339"/>
      <c r="CK200" s="339"/>
      <c r="CL200" s="339"/>
      <c r="CM200" s="339"/>
    </row>
    <row r="201" spans="1:91">
      <c r="A201" s="338"/>
      <c r="B201" s="389"/>
      <c r="C201" s="389"/>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406"/>
      <c r="AJ201" s="385"/>
      <c r="AK201" s="385"/>
      <c r="AL201" s="385"/>
      <c r="AM201" s="385"/>
      <c r="AN201" s="385"/>
      <c r="AO201" s="385"/>
      <c r="AP201" s="385"/>
      <c r="AQ201" s="385"/>
      <c r="AR201" s="385"/>
      <c r="AS201" s="385"/>
      <c r="AT201" s="385"/>
      <c r="AU201" s="385"/>
      <c r="AV201" s="385"/>
      <c r="AW201" s="385"/>
      <c r="AX201" s="385"/>
      <c r="AY201" s="385"/>
      <c r="AZ201" s="385"/>
      <c r="BA201" s="385"/>
      <c r="BB201" s="385"/>
      <c r="BC201" s="385"/>
      <c r="BD201" s="385"/>
      <c r="BE201" s="385"/>
      <c r="BF201" s="339"/>
      <c r="BG201" s="339"/>
      <c r="BH201" s="339"/>
      <c r="BI201" s="339"/>
      <c r="BJ201" s="339"/>
      <c r="BK201" s="339"/>
      <c r="BL201" s="339"/>
      <c r="BM201" s="339"/>
      <c r="BN201" s="339"/>
      <c r="BO201" s="339"/>
      <c r="BP201" s="339"/>
      <c r="BQ201" s="339"/>
      <c r="BR201" s="339"/>
      <c r="BS201" s="339"/>
      <c r="BT201" s="339"/>
      <c r="BU201" s="339"/>
      <c r="BV201" s="339"/>
      <c r="BW201" s="339"/>
      <c r="BX201" s="339"/>
      <c r="BY201" s="339"/>
      <c r="BZ201" s="339"/>
      <c r="CA201" s="339"/>
      <c r="CB201" s="339"/>
      <c r="CC201" s="339"/>
      <c r="CD201" s="339"/>
      <c r="CE201" s="339"/>
      <c r="CF201" s="339"/>
      <c r="CG201" s="339"/>
      <c r="CH201" s="339"/>
      <c r="CI201" s="339"/>
      <c r="CJ201" s="339"/>
      <c r="CK201" s="339"/>
      <c r="CL201" s="339"/>
      <c r="CM201" s="339"/>
    </row>
    <row r="202" spans="1:91">
      <c r="A202" s="338"/>
      <c r="B202" s="389"/>
      <c r="C202" s="389"/>
      <c r="D202" s="389"/>
      <c r="E202" s="389"/>
      <c r="F202" s="389"/>
      <c r="G202" s="389"/>
      <c r="H202" s="389"/>
      <c r="I202" s="389"/>
      <c r="J202" s="389"/>
      <c r="K202" s="389"/>
      <c r="L202" s="389"/>
      <c r="M202" s="389"/>
      <c r="N202" s="389"/>
      <c r="O202" s="389"/>
      <c r="P202" s="389"/>
      <c r="Q202" s="389"/>
      <c r="R202" s="389"/>
      <c r="S202" s="389"/>
      <c r="T202" s="389"/>
      <c r="U202" s="389"/>
      <c r="V202" s="389"/>
      <c r="W202" s="389"/>
      <c r="X202" s="389"/>
      <c r="Y202" s="389"/>
      <c r="Z202" s="389"/>
      <c r="AA202" s="389"/>
      <c r="AB202" s="389"/>
      <c r="AC202" s="389"/>
      <c r="AD202" s="389"/>
      <c r="AE202" s="389"/>
      <c r="AF202" s="389"/>
      <c r="AG202" s="389"/>
      <c r="AH202" s="389"/>
      <c r="AI202" s="406"/>
      <c r="AJ202" s="385"/>
      <c r="AK202" s="385"/>
      <c r="AL202" s="385"/>
      <c r="AM202" s="385"/>
      <c r="AN202" s="385"/>
      <c r="AO202" s="385"/>
      <c r="AP202" s="385"/>
      <c r="AQ202" s="385"/>
      <c r="AR202" s="385"/>
      <c r="AS202" s="385"/>
      <c r="AT202" s="385"/>
      <c r="AU202" s="385"/>
      <c r="AV202" s="385"/>
      <c r="AW202" s="385"/>
      <c r="AX202" s="385"/>
      <c r="AY202" s="385"/>
      <c r="AZ202" s="385"/>
      <c r="BA202" s="385"/>
      <c r="BB202" s="385"/>
      <c r="BC202" s="385"/>
      <c r="BD202" s="385"/>
      <c r="BE202" s="385"/>
      <c r="BF202" s="339"/>
      <c r="BG202" s="339"/>
      <c r="BH202" s="339"/>
      <c r="BI202" s="339"/>
      <c r="BJ202" s="339"/>
      <c r="BK202" s="339"/>
      <c r="BL202" s="339"/>
      <c r="BM202" s="339"/>
      <c r="BN202" s="339"/>
      <c r="BO202" s="339"/>
      <c r="BP202" s="339"/>
      <c r="BQ202" s="339"/>
      <c r="BR202" s="339"/>
      <c r="BS202" s="339"/>
      <c r="BT202" s="339"/>
      <c r="BU202" s="339"/>
      <c r="BV202" s="339"/>
      <c r="BW202" s="339"/>
      <c r="BX202" s="339"/>
      <c r="BY202" s="339"/>
      <c r="BZ202" s="339"/>
      <c r="CA202" s="339"/>
      <c r="CB202" s="339"/>
      <c r="CC202" s="339"/>
      <c r="CD202" s="339"/>
      <c r="CE202" s="339"/>
      <c r="CF202" s="339"/>
      <c r="CG202" s="339"/>
      <c r="CH202" s="339"/>
      <c r="CI202" s="339"/>
      <c r="CJ202" s="339"/>
      <c r="CK202" s="339"/>
      <c r="CL202" s="339"/>
      <c r="CM202" s="339"/>
    </row>
    <row r="203" spans="1:91">
      <c r="A203" s="338"/>
      <c r="B203" s="389"/>
      <c r="C203" s="389"/>
      <c r="D203" s="389"/>
      <c r="E203" s="389"/>
      <c r="F203" s="389"/>
      <c r="G203" s="389"/>
      <c r="H203" s="389"/>
      <c r="I203" s="389"/>
      <c r="J203" s="389"/>
      <c r="K203" s="389"/>
      <c r="L203" s="389"/>
      <c r="M203" s="389"/>
      <c r="N203" s="389"/>
      <c r="O203" s="389"/>
      <c r="P203" s="389"/>
      <c r="Q203" s="389"/>
      <c r="R203" s="389"/>
      <c r="S203" s="389"/>
      <c r="T203" s="389"/>
      <c r="U203" s="389"/>
      <c r="V203" s="389"/>
      <c r="W203" s="389"/>
      <c r="X203" s="389"/>
      <c r="Y203" s="389"/>
      <c r="Z203" s="389"/>
      <c r="AA203" s="389"/>
      <c r="AB203" s="389"/>
      <c r="AC203" s="389"/>
      <c r="AD203" s="389"/>
      <c r="AE203" s="389"/>
      <c r="AF203" s="389"/>
      <c r="AG203" s="389"/>
      <c r="AH203" s="389"/>
      <c r="AI203" s="406"/>
      <c r="AJ203" s="385"/>
      <c r="AK203" s="385"/>
      <c r="AL203" s="385"/>
      <c r="AM203" s="385"/>
      <c r="AN203" s="385"/>
      <c r="AO203" s="385"/>
      <c r="AP203" s="385"/>
      <c r="AQ203" s="385"/>
      <c r="AR203" s="385"/>
      <c r="AS203" s="385"/>
      <c r="AT203" s="385"/>
      <c r="AU203" s="385"/>
      <c r="AV203" s="385"/>
      <c r="AW203" s="385"/>
      <c r="AX203" s="385"/>
      <c r="AY203" s="385"/>
      <c r="AZ203" s="385"/>
      <c r="BA203" s="385"/>
      <c r="BB203" s="385"/>
      <c r="BC203" s="385"/>
      <c r="BD203" s="385"/>
      <c r="BE203" s="385"/>
      <c r="BF203" s="339"/>
      <c r="BG203" s="339"/>
      <c r="BH203" s="339"/>
      <c r="BI203" s="339"/>
      <c r="BJ203" s="339"/>
      <c r="BK203" s="339"/>
      <c r="BL203" s="339"/>
      <c r="BM203" s="339"/>
      <c r="BN203" s="339"/>
      <c r="BO203" s="339"/>
      <c r="BP203" s="339"/>
      <c r="BQ203" s="339"/>
      <c r="BR203" s="339"/>
      <c r="BS203" s="339"/>
      <c r="BT203" s="339"/>
      <c r="BU203" s="339"/>
      <c r="BV203" s="339"/>
      <c r="BW203" s="339"/>
      <c r="BX203" s="339"/>
      <c r="BY203" s="339"/>
      <c r="BZ203" s="339"/>
      <c r="CA203" s="339"/>
      <c r="CB203" s="339"/>
      <c r="CC203" s="339"/>
      <c r="CD203" s="339"/>
      <c r="CE203" s="339"/>
      <c r="CF203" s="339"/>
      <c r="CG203" s="339"/>
      <c r="CH203" s="339"/>
      <c r="CI203" s="339"/>
      <c r="CJ203" s="339"/>
      <c r="CK203" s="339"/>
      <c r="CL203" s="339"/>
      <c r="CM203" s="339"/>
    </row>
    <row r="204" spans="1:91">
      <c r="A204" s="338"/>
      <c r="B204" s="389"/>
      <c r="C204" s="38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406"/>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39"/>
      <c r="BG204" s="339"/>
      <c r="BH204" s="339"/>
      <c r="BI204" s="339"/>
      <c r="BJ204" s="339"/>
      <c r="BK204" s="339"/>
      <c r="BL204" s="339"/>
      <c r="BM204" s="339"/>
      <c r="BN204" s="339"/>
      <c r="BO204" s="339"/>
      <c r="BP204" s="339"/>
      <c r="BQ204" s="339"/>
      <c r="BR204" s="339"/>
      <c r="BS204" s="339"/>
      <c r="BT204" s="339"/>
      <c r="BU204" s="339"/>
      <c r="BV204" s="339"/>
      <c r="BW204" s="339"/>
      <c r="BX204" s="339"/>
      <c r="BY204" s="339"/>
      <c r="BZ204" s="339"/>
      <c r="CA204" s="339"/>
      <c r="CB204" s="339"/>
      <c r="CC204" s="339"/>
      <c r="CD204" s="339"/>
      <c r="CE204" s="339"/>
      <c r="CF204" s="339"/>
      <c r="CG204" s="339"/>
      <c r="CH204" s="339"/>
      <c r="CI204" s="339"/>
      <c r="CJ204" s="339"/>
      <c r="CK204" s="339"/>
      <c r="CL204" s="339"/>
      <c r="CM204" s="339"/>
    </row>
    <row r="205" spans="1:91">
      <c r="A205" s="338"/>
      <c r="B205" s="389"/>
      <c r="C205" s="389"/>
      <c r="D205" s="389"/>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406"/>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39"/>
      <c r="BG205" s="339"/>
      <c r="BH205" s="339"/>
      <c r="BI205" s="339"/>
      <c r="BJ205" s="339"/>
      <c r="BK205" s="339"/>
      <c r="BL205" s="339"/>
      <c r="BM205" s="339"/>
      <c r="BN205" s="339"/>
      <c r="BO205" s="339"/>
      <c r="BP205" s="339"/>
      <c r="BQ205" s="339"/>
      <c r="BR205" s="339"/>
      <c r="BS205" s="339"/>
      <c r="BT205" s="339"/>
      <c r="BU205" s="339"/>
      <c r="BV205" s="339"/>
      <c r="BW205" s="339"/>
      <c r="BX205" s="339"/>
      <c r="BY205" s="339"/>
      <c r="BZ205" s="339"/>
      <c r="CA205" s="339"/>
      <c r="CB205" s="339"/>
      <c r="CC205" s="339"/>
      <c r="CD205" s="339"/>
      <c r="CE205" s="339"/>
      <c r="CF205" s="339"/>
      <c r="CG205" s="339"/>
      <c r="CH205" s="339"/>
      <c r="CI205" s="339"/>
      <c r="CJ205" s="339"/>
      <c r="CK205" s="339"/>
      <c r="CL205" s="339"/>
      <c r="CM205" s="339"/>
    </row>
    <row r="206" spans="1:91">
      <c r="A206" s="338"/>
      <c r="B206" s="389"/>
      <c r="C206" s="389"/>
      <c r="D206" s="389"/>
      <c r="E206" s="389"/>
      <c r="F206" s="389"/>
      <c r="G206" s="389"/>
      <c r="H206" s="389"/>
      <c r="I206" s="389"/>
      <c r="J206" s="389"/>
      <c r="K206" s="389"/>
      <c r="L206" s="389"/>
      <c r="M206" s="389"/>
      <c r="N206" s="389"/>
      <c r="O206" s="389"/>
      <c r="P206" s="389"/>
      <c r="Q206" s="389"/>
      <c r="R206" s="389"/>
      <c r="S206" s="389"/>
      <c r="T206" s="389"/>
      <c r="U206" s="389"/>
      <c r="V206" s="389"/>
      <c r="W206" s="389"/>
      <c r="X206" s="389"/>
      <c r="Y206" s="389"/>
      <c r="Z206" s="389"/>
      <c r="AA206" s="389"/>
      <c r="AB206" s="389"/>
      <c r="AC206" s="389"/>
      <c r="AD206" s="389"/>
      <c r="AE206" s="389"/>
      <c r="AF206" s="389"/>
      <c r="AG206" s="389"/>
      <c r="AH206" s="389"/>
      <c r="AI206" s="406"/>
      <c r="AJ206" s="385"/>
      <c r="AK206" s="385"/>
      <c r="AL206" s="385"/>
      <c r="AM206" s="385"/>
      <c r="AN206" s="385"/>
      <c r="AO206" s="385"/>
      <c r="AP206" s="385"/>
      <c r="AQ206" s="385"/>
      <c r="AR206" s="385"/>
      <c r="AS206" s="385"/>
      <c r="AT206" s="385"/>
      <c r="AU206" s="385"/>
      <c r="AV206" s="385"/>
      <c r="AW206" s="385"/>
      <c r="AX206" s="385"/>
      <c r="AY206" s="385"/>
      <c r="AZ206" s="385"/>
      <c r="BA206" s="385"/>
      <c r="BB206" s="385"/>
      <c r="BC206" s="385"/>
      <c r="BD206" s="385"/>
      <c r="BE206" s="385"/>
      <c r="BF206" s="339"/>
      <c r="BG206" s="339"/>
      <c r="BH206" s="339"/>
      <c r="BI206" s="339"/>
      <c r="BJ206" s="339"/>
      <c r="BK206" s="339"/>
      <c r="BL206" s="339"/>
      <c r="BM206" s="339"/>
      <c r="BN206" s="339"/>
      <c r="BO206" s="339"/>
      <c r="BP206" s="339"/>
      <c r="BQ206" s="339"/>
      <c r="BR206" s="339"/>
      <c r="BS206" s="339"/>
      <c r="BT206" s="339"/>
      <c r="BU206" s="339"/>
      <c r="BV206" s="339"/>
      <c r="BW206" s="339"/>
      <c r="BX206" s="339"/>
      <c r="BY206" s="339"/>
      <c r="BZ206" s="339"/>
      <c r="CA206" s="339"/>
      <c r="CB206" s="339"/>
      <c r="CC206" s="339"/>
      <c r="CD206" s="339"/>
      <c r="CE206" s="339"/>
      <c r="CF206" s="339"/>
      <c r="CG206" s="339"/>
      <c r="CH206" s="339"/>
      <c r="CI206" s="339"/>
      <c r="CJ206" s="339"/>
      <c r="CK206" s="339"/>
      <c r="CL206" s="339"/>
      <c r="CM206" s="339"/>
    </row>
    <row r="207" spans="1:91">
      <c r="A207" s="338"/>
      <c r="B207" s="389"/>
      <c r="C207" s="389"/>
      <c r="D207" s="389"/>
      <c r="E207" s="389"/>
      <c r="F207" s="389"/>
      <c r="G207" s="389"/>
      <c r="H207" s="389"/>
      <c r="I207" s="389"/>
      <c r="J207" s="389"/>
      <c r="K207" s="389"/>
      <c r="L207" s="389"/>
      <c r="M207" s="389"/>
      <c r="N207" s="389"/>
      <c r="O207" s="389"/>
      <c r="P207" s="389"/>
      <c r="Q207" s="389"/>
      <c r="R207" s="389"/>
      <c r="S207" s="389"/>
      <c r="T207" s="389"/>
      <c r="U207" s="389"/>
      <c r="V207" s="389"/>
      <c r="W207" s="389"/>
      <c r="X207" s="389"/>
      <c r="Y207" s="389"/>
      <c r="Z207" s="389"/>
      <c r="AA207" s="389"/>
      <c r="AB207" s="389"/>
      <c r="AC207" s="389"/>
      <c r="AD207" s="389"/>
      <c r="AE207" s="389"/>
      <c r="AF207" s="389"/>
      <c r="AG207" s="389"/>
      <c r="AH207" s="389"/>
      <c r="AI207" s="406"/>
      <c r="AJ207" s="385"/>
      <c r="AK207" s="385"/>
      <c r="AL207" s="385"/>
      <c r="AM207" s="385"/>
      <c r="AN207" s="385"/>
      <c r="AO207" s="385"/>
      <c r="AP207" s="385"/>
      <c r="AQ207" s="385"/>
      <c r="AR207" s="385"/>
      <c r="AS207" s="385"/>
      <c r="AT207" s="385"/>
      <c r="AU207" s="385"/>
      <c r="AV207" s="385"/>
      <c r="AW207" s="385"/>
      <c r="AX207" s="385"/>
      <c r="AY207" s="385"/>
      <c r="AZ207" s="385"/>
      <c r="BA207" s="385"/>
      <c r="BB207" s="385"/>
      <c r="BC207" s="385"/>
      <c r="BD207" s="385"/>
      <c r="BE207" s="385"/>
      <c r="BF207" s="339"/>
      <c r="BG207" s="339"/>
      <c r="BH207" s="339"/>
      <c r="BI207" s="339"/>
      <c r="BJ207" s="339"/>
      <c r="BK207" s="339"/>
      <c r="BL207" s="339"/>
      <c r="BM207" s="339"/>
      <c r="BN207" s="339"/>
      <c r="BO207" s="339"/>
      <c r="BP207" s="339"/>
      <c r="BQ207" s="339"/>
      <c r="BR207" s="339"/>
      <c r="BS207" s="339"/>
      <c r="BT207" s="339"/>
      <c r="BU207" s="339"/>
      <c r="BV207" s="339"/>
      <c r="BW207" s="339"/>
      <c r="BX207" s="339"/>
      <c r="BY207" s="339"/>
      <c r="BZ207" s="339"/>
      <c r="CA207" s="339"/>
      <c r="CB207" s="339"/>
      <c r="CC207" s="339"/>
      <c r="CD207" s="339"/>
      <c r="CE207" s="339"/>
      <c r="CF207" s="339"/>
      <c r="CG207" s="339"/>
      <c r="CH207" s="339"/>
      <c r="CI207" s="339"/>
      <c r="CJ207" s="339"/>
      <c r="CK207" s="339"/>
      <c r="CL207" s="339"/>
      <c r="CM207" s="339"/>
    </row>
    <row r="208" spans="1:91">
      <c r="A208" s="338"/>
      <c r="B208" s="389"/>
      <c r="C208" s="389"/>
      <c r="D208" s="389"/>
      <c r="E208" s="389"/>
      <c r="F208" s="389"/>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406"/>
      <c r="AJ208" s="385"/>
      <c r="AK208" s="385"/>
      <c r="AL208" s="385"/>
      <c r="AM208" s="385"/>
      <c r="AN208" s="385"/>
      <c r="AO208" s="385"/>
      <c r="AP208" s="385"/>
      <c r="AQ208" s="385"/>
      <c r="AR208" s="385"/>
      <c r="AS208" s="385"/>
      <c r="AT208" s="385"/>
      <c r="AU208" s="385"/>
      <c r="AV208" s="385"/>
      <c r="AW208" s="385"/>
      <c r="AX208" s="385"/>
      <c r="AY208" s="385"/>
      <c r="AZ208" s="385"/>
      <c r="BA208" s="385"/>
      <c r="BB208" s="385"/>
      <c r="BC208" s="385"/>
      <c r="BD208" s="385"/>
      <c r="BE208" s="385"/>
      <c r="BF208" s="339"/>
      <c r="BG208" s="339"/>
      <c r="BH208" s="339"/>
      <c r="BI208" s="339"/>
      <c r="BJ208" s="339"/>
      <c r="BK208" s="339"/>
      <c r="BL208" s="339"/>
      <c r="BM208" s="339"/>
      <c r="BN208" s="339"/>
      <c r="BO208" s="339"/>
      <c r="BP208" s="339"/>
      <c r="BQ208" s="339"/>
      <c r="BR208" s="339"/>
      <c r="BS208" s="339"/>
      <c r="BT208" s="339"/>
      <c r="BU208" s="339"/>
      <c r="BV208" s="339"/>
      <c r="BW208" s="339"/>
      <c r="BX208" s="339"/>
      <c r="BY208" s="339"/>
      <c r="BZ208" s="339"/>
      <c r="CA208" s="339"/>
      <c r="CB208" s="339"/>
      <c r="CC208" s="339"/>
      <c r="CD208" s="339"/>
      <c r="CE208" s="339"/>
      <c r="CF208" s="339"/>
      <c r="CG208" s="339"/>
      <c r="CH208" s="339"/>
      <c r="CI208" s="339"/>
      <c r="CJ208" s="339"/>
      <c r="CK208" s="339"/>
      <c r="CL208" s="339"/>
      <c r="CM208" s="339"/>
    </row>
    <row r="209" spans="1:91">
      <c r="A209" s="338"/>
      <c r="B209" s="389"/>
      <c r="C209" s="389"/>
      <c r="D209" s="389"/>
      <c r="E209" s="389"/>
      <c r="F209" s="389"/>
      <c r="G209" s="389"/>
      <c r="H209" s="389"/>
      <c r="I209" s="389"/>
      <c r="J209" s="389"/>
      <c r="K209" s="389"/>
      <c r="L209" s="389"/>
      <c r="M209" s="389"/>
      <c r="N209" s="389"/>
      <c r="O209" s="389"/>
      <c r="P209" s="389"/>
      <c r="Q209" s="389"/>
      <c r="R209" s="389"/>
      <c r="S209" s="389"/>
      <c r="T209" s="389"/>
      <c r="U209" s="389"/>
      <c r="V209" s="389"/>
      <c r="W209" s="389"/>
      <c r="X209" s="389"/>
      <c r="Y209" s="389"/>
      <c r="Z209" s="389"/>
      <c r="AA209" s="389"/>
      <c r="AB209" s="389"/>
      <c r="AC209" s="389"/>
      <c r="AD209" s="389"/>
      <c r="AE209" s="389"/>
      <c r="AF209" s="389"/>
      <c r="AG209" s="389"/>
      <c r="AH209" s="389"/>
      <c r="AI209" s="406"/>
      <c r="AJ209" s="385"/>
      <c r="AK209" s="385"/>
      <c r="AL209" s="385"/>
      <c r="AM209" s="385"/>
      <c r="AN209" s="385"/>
      <c r="AO209" s="385"/>
      <c r="AP209" s="385"/>
      <c r="AQ209" s="385"/>
      <c r="AR209" s="385"/>
      <c r="AS209" s="385"/>
      <c r="AT209" s="385"/>
      <c r="AU209" s="385"/>
      <c r="AV209" s="385"/>
      <c r="AW209" s="385"/>
      <c r="AX209" s="385"/>
      <c r="AY209" s="385"/>
      <c r="AZ209" s="385"/>
      <c r="BA209" s="385"/>
      <c r="BB209" s="385"/>
      <c r="BC209" s="385"/>
      <c r="BD209" s="385"/>
      <c r="BE209" s="385"/>
      <c r="BF209" s="339"/>
      <c r="BG209" s="339"/>
      <c r="BH209" s="339"/>
      <c r="BI209" s="339"/>
      <c r="BJ209" s="339"/>
      <c r="BK209" s="339"/>
      <c r="BL209" s="339"/>
      <c r="BM209" s="339"/>
      <c r="BN209" s="339"/>
      <c r="BO209" s="339"/>
      <c r="BP209" s="339"/>
      <c r="BQ209" s="339"/>
      <c r="BR209" s="339"/>
      <c r="BS209" s="339"/>
      <c r="BT209" s="339"/>
      <c r="BU209" s="339"/>
      <c r="BV209" s="339"/>
      <c r="BW209" s="339"/>
      <c r="BX209" s="339"/>
      <c r="BY209" s="339"/>
      <c r="BZ209" s="339"/>
      <c r="CA209" s="339"/>
      <c r="CB209" s="339"/>
      <c r="CC209" s="339"/>
      <c r="CD209" s="339"/>
      <c r="CE209" s="339"/>
      <c r="CF209" s="339"/>
      <c r="CG209" s="339"/>
      <c r="CH209" s="339"/>
      <c r="CI209" s="339"/>
      <c r="CJ209" s="339"/>
      <c r="CK209" s="339"/>
      <c r="CL209" s="339"/>
      <c r="CM209" s="339"/>
    </row>
    <row r="210" spans="1:91">
      <c r="A210" s="338"/>
      <c r="B210" s="389"/>
      <c r="C210" s="389"/>
      <c r="D210" s="389"/>
      <c r="E210" s="389"/>
      <c r="F210" s="389"/>
      <c r="G210" s="389"/>
      <c r="H210" s="389"/>
      <c r="I210" s="389"/>
      <c r="J210" s="389"/>
      <c r="K210" s="389"/>
      <c r="L210" s="389"/>
      <c r="M210" s="389"/>
      <c r="N210" s="389"/>
      <c r="O210" s="389"/>
      <c r="P210" s="389"/>
      <c r="Q210" s="389"/>
      <c r="R210" s="389"/>
      <c r="S210" s="389"/>
      <c r="T210" s="389"/>
      <c r="U210" s="389"/>
      <c r="V210" s="389"/>
      <c r="W210" s="389"/>
      <c r="X210" s="389"/>
      <c r="Y210" s="389"/>
      <c r="Z210" s="389"/>
      <c r="AA210" s="389"/>
      <c r="AB210" s="389"/>
      <c r="AC210" s="389"/>
      <c r="AD210" s="389"/>
      <c r="AE210" s="389"/>
      <c r="AF210" s="389"/>
      <c r="AG210" s="389"/>
      <c r="AH210" s="389"/>
      <c r="AI210" s="406"/>
      <c r="AJ210" s="385"/>
      <c r="AK210" s="385"/>
      <c r="AL210" s="385"/>
      <c r="AM210" s="385"/>
      <c r="AN210" s="385"/>
      <c r="AO210" s="385"/>
      <c r="AP210" s="385"/>
      <c r="AQ210" s="385"/>
      <c r="AR210" s="385"/>
      <c r="AS210" s="385"/>
      <c r="AT210" s="385"/>
      <c r="AU210" s="385"/>
      <c r="AV210" s="385"/>
      <c r="AW210" s="385"/>
      <c r="AX210" s="385"/>
      <c r="AY210" s="385"/>
      <c r="AZ210" s="385"/>
      <c r="BA210" s="385"/>
      <c r="BB210" s="385"/>
      <c r="BC210" s="385"/>
      <c r="BD210" s="385"/>
      <c r="BE210" s="385"/>
      <c r="BF210" s="339"/>
      <c r="BG210" s="339"/>
      <c r="BH210" s="339"/>
      <c r="BI210" s="339"/>
      <c r="BJ210" s="339"/>
      <c r="BK210" s="339"/>
      <c r="BL210" s="339"/>
      <c r="BM210" s="339"/>
      <c r="BN210" s="339"/>
      <c r="BO210" s="339"/>
      <c r="BP210" s="339"/>
      <c r="BQ210" s="339"/>
      <c r="BR210" s="339"/>
      <c r="BS210" s="339"/>
      <c r="BT210" s="339"/>
      <c r="BU210" s="339"/>
      <c r="BV210" s="339"/>
      <c r="BW210" s="339"/>
      <c r="BX210" s="339"/>
      <c r="BY210" s="339"/>
      <c r="BZ210" s="339"/>
      <c r="CA210" s="339"/>
      <c r="CB210" s="339"/>
      <c r="CC210" s="339"/>
      <c r="CD210" s="339"/>
      <c r="CE210" s="339"/>
      <c r="CF210" s="339"/>
      <c r="CG210" s="339"/>
      <c r="CH210" s="339"/>
      <c r="CI210" s="339"/>
      <c r="CJ210" s="339"/>
      <c r="CK210" s="339"/>
      <c r="CL210" s="339"/>
      <c r="CM210" s="339"/>
    </row>
    <row r="211" spans="1:91">
      <c r="A211" s="338"/>
      <c r="B211" s="389"/>
      <c r="C211" s="389"/>
      <c r="D211" s="389"/>
      <c r="E211" s="389"/>
      <c r="F211" s="389"/>
      <c r="G211" s="389"/>
      <c r="H211" s="389"/>
      <c r="I211" s="389"/>
      <c r="J211" s="389"/>
      <c r="K211" s="389"/>
      <c r="L211" s="389"/>
      <c r="M211" s="389"/>
      <c r="N211" s="389"/>
      <c r="O211" s="389"/>
      <c r="P211" s="389"/>
      <c r="Q211" s="389"/>
      <c r="R211" s="389"/>
      <c r="S211" s="389"/>
      <c r="T211" s="389"/>
      <c r="U211" s="389"/>
      <c r="V211" s="389"/>
      <c r="W211" s="389"/>
      <c r="X211" s="389"/>
      <c r="Y211" s="389"/>
      <c r="Z211" s="389"/>
      <c r="AA211" s="389"/>
      <c r="AB211" s="389"/>
      <c r="AC211" s="389"/>
      <c r="AD211" s="389"/>
      <c r="AE211" s="389"/>
      <c r="AF211" s="389"/>
      <c r="AG211" s="389"/>
      <c r="AH211" s="389"/>
      <c r="AI211" s="406"/>
      <c r="AJ211" s="385"/>
      <c r="AK211" s="385"/>
      <c r="AL211" s="385"/>
      <c r="AM211" s="385"/>
      <c r="AN211" s="385"/>
      <c r="AO211" s="385"/>
      <c r="AP211" s="385"/>
      <c r="AQ211" s="385"/>
      <c r="AR211" s="385"/>
      <c r="AS211" s="385"/>
      <c r="AT211" s="385"/>
      <c r="AU211" s="385"/>
      <c r="AV211" s="385"/>
      <c r="AW211" s="385"/>
      <c r="AX211" s="385"/>
      <c r="AY211" s="385"/>
      <c r="AZ211" s="385"/>
      <c r="BA211" s="385"/>
      <c r="BB211" s="385"/>
      <c r="BC211" s="385"/>
      <c r="BD211" s="385"/>
      <c r="BE211" s="385"/>
      <c r="BF211" s="339"/>
      <c r="BG211" s="339"/>
      <c r="BH211" s="339"/>
      <c r="BI211" s="339"/>
      <c r="BJ211" s="339"/>
      <c r="BK211" s="339"/>
      <c r="BL211" s="339"/>
      <c r="BM211" s="339"/>
      <c r="BN211" s="339"/>
      <c r="BO211" s="339"/>
      <c r="BP211" s="339"/>
      <c r="BQ211" s="339"/>
      <c r="BR211" s="339"/>
      <c r="BS211" s="339"/>
      <c r="BT211" s="339"/>
      <c r="BU211" s="339"/>
      <c r="BV211" s="339"/>
      <c r="BW211" s="339"/>
      <c r="BX211" s="339"/>
      <c r="BY211" s="339"/>
      <c r="BZ211" s="339"/>
      <c r="CA211" s="339"/>
      <c r="CB211" s="339"/>
      <c r="CC211" s="339"/>
      <c r="CD211" s="339"/>
      <c r="CE211" s="339"/>
      <c r="CF211" s="339"/>
      <c r="CG211" s="339"/>
      <c r="CH211" s="339"/>
      <c r="CI211" s="339"/>
      <c r="CJ211" s="339"/>
      <c r="CK211" s="339"/>
      <c r="CL211" s="339"/>
      <c r="CM211" s="339"/>
    </row>
    <row r="212" spans="1:91">
      <c r="A212" s="338"/>
      <c r="B212" s="389"/>
      <c r="C212" s="389"/>
      <c r="D212" s="389"/>
      <c r="E212" s="389"/>
      <c r="F212" s="389"/>
      <c r="G212" s="389"/>
      <c r="H212" s="389"/>
      <c r="I212" s="389"/>
      <c r="J212" s="389"/>
      <c r="K212" s="389"/>
      <c r="L212" s="389"/>
      <c r="M212" s="389"/>
      <c r="N212" s="389"/>
      <c r="O212" s="389"/>
      <c r="P212" s="389"/>
      <c r="Q212" s="389"/>
      <c r="R212" s="389"/>
      <c r="S212" s="389"/>
      <c r="T212" s="389"/>
      <c r="U212" s="389"/>
      <c r="V212" s="389"/>
      <c r="W212" s="389"/>
      <c r="X212" s="389"/>
      <c r="Y212" s="389"/>
      <c r="Z212" s="389"/>
      <c r="AA212" s="389"/>
      <c r="AB212" s="389"/>
      <c r="AC212" s="389"/>
      <c r="AD212" s="389"/>
      <c r="AE212" s="389"/>
      <c r="AF212" s="389"/>
      <c r="AG212" s="389"/>
      <c r="AH212" s="389"/>
      <c r="AI212" s="406"/>
      <c r="AJ212" s="385"/>
      <c r="AK212" s="385"/>
      <c r="AL212" s="385"/>
      <c r="AM212" s="385"/>
      <c r="AN212" s="385"/>
      <c r="AO212" s="385"/>
      <c r="AP212" s="385"/>
      <c r="AQ212" s="385"/>
      <c r="AR212" s="385"/>
      <c r="AS212" s="385"/>
      <c r="AT212" s="385"/>
      <c r="AU212" s="385"/>
      <c r="AV212" s="385"/>
      <c r="AW212" s="385"/>
      <c r="AX212" s="385"/>
      <c r="AY212" s="385"/>
      <c r="AZ212" s="385"/>
      <c r="BA212" s="385"/>
      <c r="BB212" s="385"/>
      <c r="BC212" s="385"/>
      <c r="BD212" s="385"/>
      <c r="BE212" s="385"/>
      <c r="BF212" s="339"/>
      <c r="BG212" s="339"/>
      <c r="BH212" s="339"/>
      <c r="BI212" s="339"/>
      <c r="BJ212" s="339"/>
      <c r="BK212" s="339"/>
      <c r="BL212" s="339"/>
      <c r="BM212" s="339"/>
      <c r="BN212" s="339"/>
      <c r="BO212" s="339"/>
      <c r="BP212" s="339"/>
      <c r="BQ212" s="339"/>
      <c r="BR212" s="339"/>
      <c r="BS212" s="339"/>
      <c r="BT212" s="339"/>
      <c r="BU212" s="339"/>
      <c r="BV212" s="339"/>
      <c r="BW212" s="339"/>
      <c r="BX212" s="339"/>
      <c r="BY212" s="339"/>
      <c r="BZ212" s="339"/>
      <c r="CA212" s="339"/>
      <c r="CB212" s="339"/>
      <c r="CC212" s="339"/>
      <c r="CD212" s="339"/>
      <c r="CE212" s="339"/>
      <c r="CF212" s="339"/>
      <c r="CG212" s="339"/>
      <c r="CH212" s="339"/>
      <c r="CI212" s="339"/>
      <c r="CJ212" s="339"/>
      <c r="CK212" s="339"/>
      <c r="CL212" s="339"/>
      <c r="CM212" s="339"/>
    </row>
    <row r="213" spans="1:91">
      <c r="A213" s="338"/>
      <c r="B213" s="371"/>
      <c r="C213" s="371"/>
      <c r="D213" s="371"/>
      <c r="E213" s="371"/>
      <c r="F213" s="371"/>
      <c r="G213" s="371"/>
      <c r="H213" s="371"/>
      <c r="I213" s="371"/>
      <c r="J213" s="389"/>
      <c r="K213" s="389"/>
      <c r="L213" s="389"/>
      <c r="M213" s="389"/>
      <c r="N213" s="389"/>
      <c r="O213" s="389"/>
      <c r="P213" s="389"/>
      <c r="Q213" s="389"/>
      <c r="R213" s="389"/>
      <c r="S213" s="389"/>
      <c r="T213" s="389"/>
      <c r="U213" s="389"/>
      <c r="V213" s="389"/>
      <c r="W213" s="389"/>
      <c r="X213" s="389"/>
      <c r="Y213" s="389"/>
      <c r="Z213" s="389"/>
      <c r="AA213" s="389"/>
      <c r="AB213" s="389"/>
      <c r="AC213" s="389"/>
      <c r="AD213" s="389"/>
      <c r="AE213" s="389"/>
      <c r="AF213" s="389"/>
      <c r="AG213" s="389"/>
      <c r="AH213" s="389"/>
      <c r="AI213" s="406"/>
      <c r="AJ213" s="385"/>
      <c r="AK213" s="385"/>
      <c r="AL213" s="385"/>
      <c r="AM213" s="385"/>
      <c r="AN213" s="385"/>
      <c r="AO213" s="385"/>
      <c r="AP213" s="385"/>
      <c r="AQ213" s="385"/>
      <c r="AR213" s="385"/>
      <c r="AS213" s="385"/>
      <c r="AT213" s="385"/>
      <c r="AU213" s="385"/>
      <c r="AV213" s="385"/>
      <c r="AW213" s="385"/>
      <c r="AX213" s="385"/>
      <c r="AY213" s="385"/>
      <c r="AZ213" s="385"/>
      <c r="BA213" s="385"/>
      <c r="BB213" s="385"/>
      <c r="BC213" s="385"/>
      <c r="BD213" s="385"/>
      <c r="BE213" s="385"/>
      <c r="BF213" s="339"/>
      <c r="BG213" s="339"/>
      <c r="BH213" s="339"/>
      <c r="BI213" s="339"/>
      <c r="BJ213" s="339"/>
      <c r="BK213" s="339"/>
      <c r="BL213" s="339"/>
      <c r="BM213" s="339"/>
      <c r="BN213" s="339"/>
      <c r="BO213" s="339"/>
      <c r="BP213" s="339"/>
      <c r="BQ213" s="339"/>
      <c r="BR213" s="339"/>
      <c r="BS213" s="339"/>
      <c r="BT213" s="339"/>
      <c r="BU213" s="339"/>
      <c r="BV213" s="339"/>
      <c r="BW213" s="339"/>
      <c r="BX213" s="339"/>
      <c r="BY213" s="339"/>
      <c r="BZ213" s="339"/>
      <c r="CA213" s="339"/>
      <c r="CB213" s="339"/>
      <c r="CC213" s="339"/>
      <c r="CD213" s="339"/>
      <c r="CE213" s="339"/>
      <c r="CF213" s="339"/>
      <c r="CG213" s="339"/>
      <c r="CH213" s="339"/>
      <c r="CI213" s="339"/>
      <c r="CJ213" s="339"/>
      <c r="CK213" s="339"/>
      <c r="CL213" s="339"/>
      <c r="CM213" s="339"/>
    </row>
    <row r="214" spans="1:91">
      <c r="A214" s="338"/>
      <c r="B214" s="371"/>
      <c r="C214" s="371"/>
      <c r="D214" s="371"/>
      <c r="E214" s="371"/>
      <c r="F214" s="371"/>
      <c r="G214" s="371"/>
      <c r="H214" s="371"/>
      <c r="I214" s="371"/>
      <c r="J214" s="389"/>
      <c r="K214" s="389"/>
      <c r="L214" s="389"/>
      <c r="M214" s="389"/>
      <c r="N214" s="389"/>
      <c r="O214" s="389"/>
      <c r="P214" s="389"/>
      <c r="Q214" s="389"/>
      <c r="R214" s="389"/>
      <c r="S214" s="389"/>
      <c r="T214" s="389"/>
      <c r="U214" s="389"/>
      <c r="V214" s="389"/>
      <c r="W214" s="389"/>
      <c r="X214" s="389"/>
      <c r="Y214" s="389"/>
      <c r="Z214" s="389"/>
      <c r="AA214" s="389"/>
      <c r="AB214" s="389"/>
      <c r="AC214" s="389"/>
      <c r="AD214" s="389"/>
      <c r="AE214" s="389"/>
      <c r="AF214" s="389"/>
      <c r="AG214" s="389"/>
      <c r="AH214" s="389"/>
      <c r="AI214" s="406"/>
      <c r="AJ214" s="385"/>
      <c r="AK214" s="385"/>
      <c r="AL214" s="385"/>
      <c r="AM214" s="385"/>
      <c r="AN214" s="385"/>
      <c r="AO214" s="385"/>
      <c r="AP214" s="385"/>
      <c r="AQ214" s="385"/>
      <c r="AR214" s="385"/>
      <c r="AS214" s="385"/>
      <c r="AT214" s="385"/>
      <c r="AU214" s="385"/>
      <c r="AV214" s="385"/>
      <c r="AW214" s="385"/>
      <c r="AX214" s="385"/>
      <c r="AY214" s="385"/>
      <c r="AZ214" s="385"/>
      <c r="BA214" s="385"/>
      <c r="BB214" s="385"/>
      <c r="BC214" s="385"/>
      <c r="BD214" s="385"/>
      <c r="BE214" s="385"/>
      <c r="BF214" s="339"/>
      <c r="BG214" s="339"/>
      <c r="BH214" s="339"/>
      <c r="BI214" s="339"/>
      <c r="BJ214" s="339"/>
      <c r="BK214" s="339"/>
      <c r="BL214" s="339"/>
      <c r="BM214" s="339"/>
      <c r="BN214" s="339"/>
      <c r="BO214" s="339"/>
      <c r="BP214" s="339"/>
      <c r="BQ214" s="339"/>
      <c r="BR214" s="339"/>
      <c r="BS214" s="339"/>
      <c r="BT214" s="339"/>
      <c r="BU214" s="339"/>
      <c r="BV214" s="339"/>
      <c r="BW214" s="339"/>
      <c r="BX214" s="339"/>
      <c r="BY214" s="339"/>
      <c r="BZ214" s="339"/>
      <c r="CA214" s="339"/>
      <c r="CB214" s="339"/>
      <c r="CC214" s="339"/>
      <c r="CD214" s="339"/>
      <c r="CE214" s="339"/>
      <c r="CF214" s="339"/>
      <c r="CG214" s="339"/>
      <c r="CH214" s="339"/>
      <c r="CI214" s="339"/>
      <c r="CJ214" s="339"/>
      <c r="CK214" s="339"/>
      <c r="CL214" s="339"/>
      <c r="CM214" s="339"/>
    </row>
    <row r="215" spans="1:91">
      <c r="A215" s="338"/>
      <c r="B215" s="371"/>
      <c r="C215" s="371"/>
      <c r="D215" s="371"/>
      <c r="E215" s="371"/>
      <c r="F215" s="371"/>
      <c r="G215" s="371"/>
      <c r="H215" s="371"/>
      <c r="I215" s="371"/>
      <c r="J215" s="389"/>
      <c r="K215" s="389"/>
      <c r="L215" s="389"/>
      <c r="M215" s="389"/>
      <c r="N215" s="389"/>
      <c r="O215" s="389"/>
      <c r="P215" s="389"/>
      <c r="Q215" s="389"/>
      <c r="R215" s="389"/>
      <c r="S215" s="389"/>
      <c r="T215" s="389"/>
      <c r="U215" s="389"/>
      <c r="V215" s="389"/>
      <c r="W215" s="389"/>
      <c r="X215" s="389"/>
      <c r="Y215" s="389"/>
      <c r="Z215" s="389"/>
      <c r="AA215" s="389"/>
      <c r="AB215" s="389"/>
      <c r="AC215" s="389"/>
      <c r="AD215" s="389"/>
      <c r="AE215" s="389"/>
      <c r="AF215" s="389"/>
      <c r="AG215" s="389"/>
      <c r="AH215" s="389"/>
      <c r="AI215" s="406"/>
      <c r="AJ215" s="385"/>
      <c r="AK215" s="385"/>
      <c r="AL215" s="385"/>
      <c r="AM215" s="385"/>
      <c r="AN215" s="385"/>
      <c r="AO215" s="385"/>
      <c r="AP215" s="385"/>
      <c r="AQ215" s="385"/>
      <c r="AR215" s="385"/>
      <c r="AS215" s="385"/>
      <c r="AT215" s="385"/>
      <c r="AU215" s="385"/>
      <c r="AV215" s="385"/>
      <c r="AW215" s="385"/>
      <c r="AX215" s="385"/>
      <c r="AY215" s="385"/>
      <c r="AZ215" s="385"/>
      <c r="BA215" s="385"/>
      <c r="BB215" s="385"/>
      <c r="BC215" s="385"/>
      <c r="BD215" s="385"/>
      <c r="BE215" s="385"/>
      <c r="BF215" s="339"/>
      <c r="BG215" s="339"/>
      <c r="BH215" s="339"/>
      <c r="BI215" s="339"/>
      <c r="BJ215" s="339"/>
      <c r="BK215" s="339"/>
      <c r="BL215" s="339"/>
      <c r="BM215" s="339"/>
      <c r="BN215" s="339"/>
      <c r="BO215" s="339"/>
      <c r="BP215" s="339"/>
      <c r="BQ215" s="339"/>
      <c r="BR215" s="339"/>
      <c r="BS215" s="339"/>
      <c r="BT215" s="339"/>
      <c r="BU215" s="339"/>
      <c r="BV215" s="339"/>
      <c r="BW215" s="339"/>
      <c r="BX215" s="339"/>
      <c r="BY215" s="339"/>
      <c r="BZ215" s="339"/>
      <c r="CA215" s="339"/>
      <c r="CB215" s="339"/>
      <c r="CC215" s="339"/>
      <c r="CD215" s="339"/>
      <c r="CE215" s="339"/>
      <c r="CF215" s="339"/>
      <c r="CG215" s="339"/>
      <c r="CH215" s="339"/>
      <c r="CI215" s="339"/>
      <c r="CJ215" s="339"/>
      <c r="CK215" s="339"/>
      <c r="CL215" s="339"/>
      <c r="CM215" s="339"/>
    </row>
    <row r="216" spans="1:91">
      <c r="A216" s="338"/>
      <c r="B216" s="371"/>
      <c r="C216" s="371"/>
      <c r="D216" s="371"/>
      <c r="E216" s="371"/>
      <c r="F216" s="371"/>
      <c r="G216" s="371"/>
      <c r="H216" s="371"/>
      <c r="I216" s="371"/>
      <c r="J216" s="389"/>
      <c r="K216" s="389"/>
      <c r="L216" s="389"/>
      <c r="M216" s="389"/>
      <c r="N216" s="389"/>
      <c r="O216" s="389"/>
      <c r="P216" s="389"/>
      <c r="Q216" s="389"/>
      <c r="R216" s="389"/>
      <c r="S216" s="389"/>
      <c r="T216" s="389"/>
      <c r="U216" s="389"/>
      <c r="V216" s="389"/>
      <c r="W216" s="389"/>
      <c r="X216" s="389"/>
      <c r="Y216" s="389"/>
      <c r="Z216" s="389"/>
      <c r="AA216" s="389"/>
      <c r="AB216" s="389"/>
      <c r="AC216" s="389"/>
      <c r="AD216" s="389"/>
      <c r="AE216" s="389"/>
      <c r="AF216" s="389"/>
      <c r="AG216" s="389"/>
      <c r="AH216" s="389"/>
      <c r="AI216" s="406"/>
      <c r="AJ216" s="385"/>
      <c r="AK216" s="385"/>
      <c r="AL216" s="385"/>
      <c r="AM216" s="385"/>
      <c r="AN216" s="385"/>
      <c r="AO216" s="385"/>
      <c r="AP216" s="385"/>
      <c r="AQ216" s="385"/>
      <c r="AR216" s="385"/>
      <c r="AS216" s="385"/>
      <c r="AT216" s="385"/>
      <c r="AU216" s="385"/>
      <c r="AV216" s="385"/>
      <c r="AW216" s="385"/>
      <c r="AX216" s="385"/>
      <c r="AY216" s="385"/>
      <c r="AZ216" s="385"/>
      <c r="BA216" s="385"/>
      <c r="BB216" s="385"/>
      <c r="BC216" s="385"/>
      <c r="BD216" s="385"/>
      <c r="BE216" s="385"/>
      <c r="BF216" s="339"/>
      <c r="BG216" s="339"/>
      <c r="BH216" s="339"/>
      <c r="BI216" s="339"/>
      <c r="BJ216" s="339"/>
      <c r="BK216" s="339"/>
      <c r="BL216" s="339"/>
      <c r="BM216" s="339"/>
      <c r="BN216" s="339"/>
      <c r="BO216" s="339"/>
      <c r="BP216" s="339"/>
      <c r="BQ216" s="339"/>
      <c r="BR216" s="339"/>
      <c r="BS216" s="339"/>
      <c r="BT216" s="339"/>
      <c r="BU216" s="339"/>
      <c r="BV216" s="339"/>
      <c r="BW216" s="339"/>
      <c r="BX216" s="339"/>
      <c r="BY216" s="339"/>
      <c r="BZ216" s="339"/>
      <c r="CA216" s="339"/>
      <c r="CB216" s="339"/>
      <c r="CC216" s="339"/>
      <c r="CD216" s="339"/>
      <c r="CE216" s="339"/>
      <c r="CF216" s="339"/>
      <c r="CG216" s="339"/>
      <c r="CH216" s="339"/>
      <c r="CI216" s="339"/>
      <c r="CJ216" s="339"/>
      <c r="CK216" s="339"/>
      <c r="CL216" s="339"/>
      <c r="CM216" s="339"/>
    </row>
    <row r="217" spans="1:91">
      <c r="A217" s="338"/>
      <c r="B217" s="371"/>
      <c r="C217" s="371"/>
      <c r="D217" s="371"/>
      <c r="E217" s="371"/>
      <c r="F217" s="371"/>
      <c r="G217" s="371"/>
      <c r="H217" s="371"/>
      <c r="I217" s="371"/>
      <c r="J217" s="389"/>
      <c r="K217" s="389"/>
      <c r="L217" s="389"/>
      <c r="M217" s="389"/>
      <c r="N217" s="389"/>
      <c r="O217" s="389"/>
      <c r="P217" s="389"/>
      <c r="Q217" s="389"/>
      <c r="R217" s="389"/>
      <c r="S217" s="389"/>
      <c r="T217" s="389"/>
      <c r="U217" s="389"/>
      <c r="V217" s="389"/>
      <c r="W217" s="389"/>
      <c r="X217" s="389"/>
      <c r="Y217" s="389"/>
      <c r="Z217" s="389"/>
      <c r="AA217" s="389"/>
      <c r="AB217" s="389"/>
      <c r="AC217" s="389"/>
      <c r="AD217" s="389"/>
      <c r="AE217" s="389"/>
      <c r="AF217" s="389"/>
      <c r="AG217" s="389"/>
      <c r="AH217" s="389"/>
      <c r="AI217" s="406"/>
      <c r="AJ217" s="385"/>
      <c r="AK217" s="385"/>
      <c r="AL217" s="385"/>
      <c r="AM217" s="385"/>
      <c r="AN217" s="385"/>
      <c r="AO217" s="385"/>
      <c r="AP217" s="385"/>
      <c r="AQ217" s="385"/>
      <c r="AR217" s="385"/>
      <c r="AS217" s="385"/>
      <c r="AT217" s="385"/>
      <c r="AU217" s="385"/>
      <c r="AV217" s="385"/>
      <c r="AW217" s="385"/>
      <c r="AX217" s="385"/>
      <c r="AY217" s="385"/>
      <c r="AZ217" s="385"/>
      <c r="BA217" s="385"/>
      <c r="BB217" s="385"/>
      <c r="BC217" s="385"/>
      <c r="BD217" s="385"/>
      <c r="BE217" s="385"/>
      <c r="BF217" s="339"/>
      <c r="BG217" s="339"/>
      <c r="BH217" s="339"/>
      <c r="BI217" s="339"/>
      <c r="BJ217" s="339"/>
      <c r="BK217" s="339"/>
      <c r="BL217" s="339"/>
      <c r="BM217" s="339"/>
      <c r="BN217" s="339"/>
      <c r="BO217" s="339"/>
      <c r="BP217" s="339"/>
      <c r="BQ217" s="339"/>
      <c r="BR217" s="339"/>
      <c r="BS217" s="339"/>
      <c r="BT217" s="339"/>
      <c r="BU217" s="339"/>
      <c r="BV217" s="339"/>
      <c r="BW217" s="339"/>
      <c r="BX217" s="339"/>
      <c r="BY217" s="339"/>
      <c r="BZ217" s="339"/>
      <c r="CA217" s="339"/>
      <c r="CB217" s="339"/>
      <c r="CC217" s="339"/>
      <c r="CD217" s="339"/>
      <c r="CE217" s="339"/>
      <c r="CF217" s="339"/>
      <c r="CG217" s="339"/>
      <c r="CH217" s="339"/>
      <c r="CI217" s="339"/>
      <c r="CJ217" s="339"/>
      <c r="CK217" s="339"/>
      <c r="CL217" s="339"/>
      <c r="CM217" s="339"/>
    </row>
    <row r="218" spans="1:91">
      <c r="A218" s="338"/>
      <c r="B218" s="371"/>
      <c r="C218" s="371"/>
      <c r="D218" s="371"/>
      <c r="E218" s="371"/>
      <c r="F218" s="371"/>
      <c r="G218" s="371"/>
      <c r="H218" s="371"/>
      <c r="I218" s="371"/>
      <c r="J218" s="389"/>
      <c r="K218" s="389"/>
      <c r="L218" s="389"/>
      <c r="M218" s="389"/>
      <c r="N218" s="389"/>
      <c r="O218" s="389"/>
      <c r="P218" s="389"/>
      <c r="Q218" s="389"/>
      <c r="R218" s="389"/>
      <c r="S218" s="389"/>
      <c r="T218" s="389"/>
      <c r="U218" s="389"/>
      <c r="V218" s="389"/>
      <c r="W218" s="389"/>
      <c r="X218" s="389"/>
      <c r="Y218" s="389"/>
      <c r="Z218" s="389"/>
      <c r="AA218" s="389"/>
      <c r="AB218" s="389"/>
      <c r="AC218" s="389"/>
      <c r="AD218" s="389"/>
      <c r="AE218" s="389"/>
      <c r="AF218" s="389"/>
      <c r="AG218" s="389"/>
      <c r="AH218" s="389"/>
      <c r="AI218" s="406"/>
      <c r="AJ218" s="385"/>
      <c r="AK218" s="385"/>
      <c r="AL218" s="385"/>
      <c r="AM218" s="385"/>
      <c r="AN218" s="385"/>
      <c r="AO218" s="385"/>
      <c r="AP218" s="385"/>
      <c r="AQ218" s="385"/>
      <c r="AR218" s="385"/>
      <c r="AS218" s="385"/>
      <c r="AT218" s="385"/>
      <c r="AU218" s="385"/>
      <c r="AV218" s="385"/>
      <c r="AW218" s="385"/>
      <c r="AX218" s="385"/>
      <c r="AY218" s="385"/>
      <c r="AZ218" s="385"/>
      <c r="BA218" s="385"/>
      <c r="BB218" s="385"/>
      <c r="BC218" s="385"/>
      <c r="BD218" s="385"/>
      <c r="BE218" s="385"/>
      <c r="BF218" s="339"/>
      <c r="BG218" s="339"/>
      <c r="BH218" s="339"/>
      <c r="BI218" s="339"/>
      <c r="BJ218" s="339"/>
      <c r="BK218" s="339"/>
      <c r="BL218" s="339"/>
      <c r="BM218" s="339"/>
      <c r="BN218" s="339"/>
      <c r="BO218" s="339"/>
      <c r="BP218" s="339"/>
      <c r="BQ218" s="339"/>
      <c r="BR218" s="339"/>
      <c r="BS218" s="339"/>
      <c r="BT218" s="339"/>
      <c r="BU218" s="339"/>
      <c r="BV218" s="339"/>
      <c r="BW218" s="339"/>
      <c r="BX218" s="339"/>
      <c r="BY218" s="339"/>
      <c r="BZ218" s="339"/>
      <c r="CA218" s="339"/>
      <c r="CB218" s="339"/>
      <c r="CC218" s="339"/>
      <c r="CD218" s="339"/>
      <c r="CE218" s="339"/>
      <c r="CF218" s="339"/>
      <c r="CG218" s="339"/>
      <c r="CH218" s="339"/>
      <c r="CI218" s="339"/>
      <c r="CJ218" s="339"/>
      <c r="CK218" s="339"/>
      <c r="CL218" s="339"/>
      <c r="CM218" s="339"/>
    </row>
    <row r="219" spans="1:91">
      <c r="A219" s="338"/>
      <c r="B219" s="371"/>
      <c r="C219" s="371"/>
      <c r="D219" s="371"/>
      <c r="E219" s="371"/>
      <c r="F219" s="371"/>
      <c r="G219" s="371"/>
      <c r="H219" s="371"/>
      <c r="I219" s="371"/>
      <c r="J219" s="389"/>
      <c r="K219" s="389"/>
      <c r="L219" s="389"/>
      <c r="M219" s="389"/>
      <c r="N219" s="389"/>
      <c r="O219" s="389"/>
      <c r="P219" s="389"/>
      <c r="Q219" s="389"/>
      <c r="R219" s="389"/>
      <c r="S219" s="389"/>
      <c r="T219" s="389"/>
      <c r="U219" s="389"/>
      <c r="V219" s="389"/>
      <c r="W219" s="389"/>
      <c r="X219" s="389"/>
      <c r="Y219" s="389"/>
      <c r="Z219" s="389"/>
      <c r="AA219" s="389"/>
      <c r="AB219" s="389"/>
      <c r="AC219" s="389"/>
      <c r="AD219" s="389"/>
      <c r="AE219" s="389"/>
      <c r="AF219" s="389"/>
      <c r="AG219" s="389"/>
      <c r="AH219" s="389"/>
      <c r="AI219" s="406"/>
      <c r="AJ219" s="385"/>
      <c r="AK219" s="385"/>
      <c r="AL219" s="385"/>
      <c r="AM219" s="385"/>
      <c r="AN219" s="385"/>
      <c r="AO219" s="385"/>
      <c r="AP219" s="385"/>
      <c r="AQ219" s="385"/>
      <c r="AR219" s="385"/>
      <c r="AS219" s="385"/>
      <c r="AT219" s="385"/>
      <c r="AU219" s="385"/>
      <c r="AV219" s="385"/>
      <c r="AW219" s="385"/>
      <c r="AX219" s="385"/>
      <c r="AY219" s="385"/>
      <c r="AZ219" s="385"/>
      <c r="BA219" s="385"/>
      <c r="BB219" s="385"/>
      <c r="BC219" s="385"/>
      <c r="BD219" s="385"/>
      <c r="BE219" s="385"/>
      <c r="BF219" s="339"/>
      <c r="BG219" s="339"/>
      <c r="BH219" s="339"/>
      <c r="BI219" s="339"/>
      <c r="BJ219" s="339"/>
      <c r="BK219" s="339"/>
      <c r="BL219" s="339"/>
      <c r="BM219" s="339"/>
      <c r="BN219" s="339"/>
      <c r="BO219" s="339"/>
      <c r="BP219" s="339"/>
      <c r="BQ219" s="339"/>
      <c r="BR219" s="339"/>
      <c r="BS219" s="339"/>
      <c r="BT219" s="339"/>
      <c r="BU219" s="339"/>
      <c r="BV219" s="339"/>
      <c r="BW219" s="339"/>
      <c r="BX219" s="339"/>
      <c r="BY219" s="339"/>
      <c r="BZ219" s="339"/>
      <c r="CA219" s="339"/>
      <c r="CB219" s="339"/>
      <c r="CC219" s="339"/>
      <c r="CD219" s="339"/>
      <c r="CE219" s="339"/>
      <c r="CF219" s="339"/>
      <c r="CG219" s="339"/>
      <c r="CH219" s="339"/>
      <c r="CI219" s="339"/>
      <c r="CJ219" s="339"/>
      <c r="CK219" s="339"/>
      <c r="CL219" s="339"/>
      <c r="CM219" s="339"/>
    </row>
    <row r="220" spans="1:91">
      <c r="A220" s="338"/>
      <c r="B220" s="371"/>
      <c r="C220" s="371"/>
      <c r="D220" s="371"/>
      <c r="E220" s="371"/>
      <c r="F220" s="371"/>
      <c r="G220" s="371"/>
      <c r="H220" s="371"/>
      <c r="I220" s="371"/>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89"/>
      <c r="AG220" s="389"/>
      <c r="AH220" s="389"/>
      <c r="AI220" s="406"/>
      <c r="AJ220" s="385"/>
      <c r="AK220" s="385"/>
      <c r="AL220" s="385"/>
      <c r="AM220" s="385"/>
      <c r="AN220" s="385"/>
      <c r="AO220" s="385"/>
      <c r="AP220" s="385"/>
      <c r="AQ220" s="385"/>
      <c r="AR220" s="385"/>
      <c r="AS220" s="385"/>
      <c r="AT220" s="385"/>
      <c r="AU220" s="385"/>
      <c r="AV220" s="385"/>
      <c r="AW220" s="385"/>
      <c r="AX220" s="385"/>
      <c r="AY220" s="385"/>
      <c r="AZ220" s="385"/>
      <c r="BA220" s="385"/>
      <c r="BB220" s="385"/>
      <c r="BC220" s="385"/>
      <c r="BD220" s="385"/>
      <c r="BE220" s="385"/>
      <c r="BF220" s="339"/>
      <c r="BG220" s="339"/>
      <c r="BH220" s="339"/>
      <c r="BI220" s="339"/>
      <c r="BJ220" s="339"/>
      <c r="BK220" s="339"/>
      <c r="BL220" s="339"/>
      <c r="BM220" s="339"/>
      <c r="BN220" s="339"/>
      <c r="BO220" s="339"/>
      <c r="BP220" s="339"/>
      <c r="BQ220" s="339"/>
      <c r="BR220" s="339"/>
      <c r="BS220" s="339"/>
      <c r="BT220" s="339"/>
      <c r="BU220" s="339"/>
      <c r="BV220" s="339"/>
      <c r="BW220" s="339"/>
      <c r="BX220" s="339"/>
      <c r="BY220" s="339"/>
      <c r="BZ220" s="339"/>
      <c r="CA220" s="339"/>
      <c r="CB220" s="339"/>
      <c r="CC220" s="339"/>
      <c r="CD220" s="339"/>
      <c r="CE220" s="339"/>
      <c r="CF220" s="339"/>
      <c r="CG220" s="339"/>
      <c r="CH220" s="339"/>
      <c r="CI220" s="339"/>
      <c r="CJ220" s="339"/>
      <c r="CK220" s="339"/>
      <c r="CL220" s="339"/>
      <c r="CM220" s="339"/>
    </row>
    <row r="221" spans="1:91">
      <c r="A221" s="338"/>
      <c r="B221" s="371"/>
      <c r="C221" s="371"/>
      <c r="D221" s="371"/>
      <c r="E221" s="371"/>
      <c r="F221" s="371"/>
      <c r="G221" s="371"/>
      <c r="H221" s="371"/>
      <c r="I221" s="371"/>
      <c r="J221" s="389"/>
      <c r="K221" s="389"/>
      <c r="L221" s="389"/>
      <c r="M221" s="389"/>
      <c r="N221" s="389"/>
      <c r="O221" s="389"/>
      <c r="P221" s="389"/>
      <c r="Q221" s="389"/>
      <c r="R221" s="389"/>
      <c r="S221" s="389"/>
      <c r="T221" s="389"/>
      <c r="U221" s="389"/>
      <c r="V221" s="389"/>
      <c r="W221" s="389"/>
      <c r="X221" s="389"/>
      <c r="Y221" s="389"/>
      <c r="Z221" s="389"/>
      <c r="AA221" s="389"/>
      <c r="AB221" s="389"/>
      <c r="AC221" s="389"/>
      <c r="AD221" s="389"/>
      <c r="AE221" s="389"/>
      <c r="AF221" s="389"/>
      <c r="AG221" s="389"/>
      <c r="AH221" s="389"/>
      <c r="AI221" s="406"/>
      <c r="AJ221" s="385"/>
      <c r="AK221" s="385"/>
      <c r="AL221" s="385"/>
      <c r="AM221" s="385"/>
      <c r="AN221" s="385"/>
      <c r="AO221" s="385"/>
      <c r="AP221" s="385"/>
      <c r="AQ221" s="385"/>
      <c r="AR221" s="385"/>
      <c r="AS221" s="385"/>
      <c r="AT221" s="385"/>
      <c r="AU221" s="385"/>
      <c r="AV221" s="385"/>
      <c r="AW221" s="385"/>
      <c r="AX221" s="385"/>
      <c r="AY221" s="385"/>
      <c r="AZ221" s="385"/>
      <c r="BA221" s="385"/>
      <c r="BB221" s="385"/>
      <c r="BC221" s="385"/>
      <c r="BD221" s="385"/>
      <c r="BE221" s="385"/>
      <c r="BF221" s="339"/>
      <c r="BG221" s="339"/>
      <c r="BH221" s="339"/>
      <c r="BI221" s="339"/>
      <c r="BJ221" s="339"/>
      <c r="BK221" s="339"/>
      <c r="BL221" s="339"/>
      <c r="BM221" s="339"/>
      <c r="BN221" s="339"/>
      <c r="BO221" s="339"/>
      <c r="BP221" s="339"/>
      <c r="BQ221" s="339"/>
      <c r="BR221" s="339"/>
      <c r="BS221" s="339"/>
      <c r="BT221" s="339"/>
      <c r="BU221" s="339"/>
      <c r="BV221" s="339"/>
      <c r="BW221" s="339"/>
      <c r="BX221" s="339"/>
      <c r="BY221" s="339"/>
      <c r="BZ221" s="339"/>
      <c r="CA221" s="339"/>
      <c r="CB221" s="339"/>
      <c r="CC221" s="339"/>
      <c r="CD221" s="339"/>
      <c r="CE221" s="339"/>
      <c r="CF221" s="339"/>
      <c r="CG221" s="339"/>
      <c r="CH221" s="339"/>
      <c r="CI221" s="339"/>
      <c r="CJ221" s="339"/>
      <c r="CK221" s="339"/>
      <c r="CL221" s="339"/>
      <c r="CM221" s="339"/>
    </row>
    <row r="222" spans="1:91">
      <c r="A222" s="338"/>
      <c r="B222" s="371"/>
      <c r="C222" s="371"/>
      <c r="D222" s="371"/>
      <c r="E222" s="371"/>
      <c r="F222" s="371"/>
      <c r="G222" s="371"/>
      <c r="H222" s="371"/>
      <c r="I222" s="371"/>
      <c r="J222" s="389"/>
      <c r="K222" s="389"/>
      <c r="L222" s="389"/>
      <c r="M222" s="389"/>
      <c r="N222" s="389"/>
      <c r="O222" s="389"/>
      <c r="P222" s="389"/>
      <c r="Q222" s="389"/>
      <c r="R222" s="389"/>
      <c r="S222" s="389"/>
      <c r="T222" s="389"/>
      <c r="U222" s="389"/>
      <c r="V222" s="389"/>
      <c r="W222" s="389"/>
      <c r="X222" s="389"/>
      <c r="Y222" s="389"/>
      <c r="Z222" s="389"/>
      <c r="AA222" s="389"/>
      <c r="AB222" s="389"/>
      <c r="AC222" s="389"/>
      <c r="AD222" s="389"/>
      <c r="AE222" s="389"/>
      <c r="AF222" s="389"/>
      <c r="AG222" s="389"/>
      <c r="AH222" s="389"/>
      <c r="AI222" s="406"/>
      <c r="AJ222" s="385"/>
      <c r="AK222" s="385"/>
      <c r="AL222" s="385"/>
      <c r="AM222" s="385"/>
      <c r="AN222" s="385"/>
      <c r="AO222" s="385"/>
      <c r="AP222" s="385"/>
      <c r="AQ222" s="385"/>
      <c r="AR222" s="385"/>
      <c r="AS222" s="385"/>
      <c r="AT222" s="385"/>
      <c r="AU222" s="385"/>
      <c r="AV222" s="385"/>
      <c r="AW222" s="385"/>
      <c r="AX222" s="385"/>
      <c r="AY222" s="385"/>
      <c r="AZ222" s="385"/>
      <c r="BA222" s="385"/>
      <c r="BB222" s="385"/>
      <c r="BC222" s="385"/>
      <c r="BD222" s="385"/>
      <c r="BE222" s="385"/>
      <c r="BF222" s="339"/>
      <c r="BG222" s="339"/>
      <c r="BH222" s="339"/>
      <c r="BI222" s="339"/>
      <c r="BJ222" s="339"/>
      <c r="BK222" s="339"/>
      <c r="BL222" s="339"/>
      <c r="BM222" s="339"/>
      <c r="BN222" s="339"/>
      <c r="BO222" s="339"/>
      <c r="BP222" s="339"/>
      <c r="BQ222" s="339"/>
      <c r="BR222" s="339"/>
      <c r="BS222" s="339"/>
      <c r="BT222" s="339"/>
      <c r="BU222" s="339"/>
      <c r="BV222" s="339"/>
      <c r="BW222" s="339"/>
      <c r="BX222" s="339"/>
      <c r="BY222" s="339"/>
      <c r="BZ222" s="339"/>
      <c r="CA222" s="339"/>
      <c r="CB222" s="339"/>
      <c r="CC222" s="339"/>
      <c r="CD222" s="339"/>
      <c r="CE222" s="339"/>
      <c r="CF222" s="339"/>
      <c r="CG222" s="339"/>
      <c r="CH222" s="339"/>
      <c r="CI222" s="339"/>
      <c r="CJ222" s="339"/>
      <c r="CK222" s="339"/>
      <c r="CL222" s="339"/>
      <c r="CM222" s="339"/>
    </row>
    <row r="223" spans="1:91">
      <c r="A223" s="338"/>
      <c r="B223" s="371"/>
      <c r="C223" s="371"/>
      <c r="D223" s="371"/>
      <c r="E223" s="371"/>
      <c r="F223" s="371"/>
      <c r="G223" s="371"/>
      <c r="H223" s="371"/>
      <c r="I223" s="371"/>
      <c r="J223" s="389"/>
      <c r="K223" s="389"/>
      <c r="L223" s="389"/>
      <c r="M223" s="389"/>
      <c r="N223" s="389"/>
      <c r="O223" s="389"/>
      <c r="P223" s="389"/>
      <c r="Q223" s="389"/>
      <c r="R223" s="389"/>
      <c r="S223" s="389"/>
      <c r="T223" s="389"/>
      <c r="U223" s="389"/>
      <c r="V223" s="389"/>
      <c r="W223" s="389"/>
      <c r="X223" s="389"/>
      <c r="Y223" s="389"/>
      <c r="Z223" s="389"/>
      <c r="AA223" s="389"/>
      <c r="AB223" s="389"/>
      <c r="AC223" s="389"/>
      <c r="AD223" s="389"/>
      <c r="AE223" s="389"/>
      <c r="AF223" s="389"/>
      <c r="AG223" s="389"/>
      <c r="AH223" s="389"/>
      <c r="AI223" s="406"/>
      <c r="AJ223" s="385"/>
      <c r="AK223" s="385"/>
      <c r="AL223" s="385"/>
      <c r="AM223" s="385"/>
      <c r="AN223" s="385"/>
      <c r="AO223" s="385"/>
      <c r="AP223" s="385"/>
      <c r="AQ223" s="385"/>
      <c r="AR223" s="385"/>
      <c r="AS223" s="385"/>
      <c r="AT223" s="385"/>
      <c r="AU223" s="385"/>
      <c r="AV223" s="385"/>
      <c r="AW223" s="385"/>
      <c r="AX223" s="385"/>
      <c r="AY223" s="385"/>
      <c r="AZ223" s="385"/>
      <c r="BA223" s="385"/>
      <c r="BB223" s="385"/>
      <c r="BC223" s="385"/>
      <c r="BD223" s="385"/>
      <c r="BE223" s="385"/>
      <c r="BF223" s="339"/>
      <c r="BG223" s="339"/>
      <c r="BH223" s="339"/>
      <c r="BI223" s="339"/>
      <c r="BJ223" s="339"/>
      <c r="BK223" s="339"/>
      <c r="BL223" s="339"/>
      <c r="BM223" s="339"/>
      <c r="BN223" s="339"/>
      <c r="BO223" s="339"/>
      <c r="BP223" s="339"/>
      <c r="BQ223" s="339"/>
      <c r="BR223" s="339"/>
      <c r="BS223" s="339"/>
      <c r="BT223" s="339"/>
      <c r="BU223" s="339"/>
      <c r="BV223" s="339"/>
      <c r="BW223" s="339"/>
      <c r="BX223" s="339"/>
      <c r="BY223" s="339"/>
      <c r="BZ223" s="339"/>
      <c r="CA223" s="339"/>
      <c r="CB223" s="339"/>
      <c r="CC223" s="339"/>
      <c r="CD223" s="339"/>
      <c r="CE223" s="339"/>
      <c r="CF223" s="339"/>
      <c r="CG223" s="339"/>
      <c r="CH223" s="339"/>
      <c r="CI223" s="339"/>
      <c r="CJ223" s="339"/>
      <c r="CK223" s="339"/>
      <c r="CL223" s="339"/>
      <c r="CM223" s="339"/>
    </row>
    <row r="224" spans="1:91">
      <c r="A224" s="338"/>
      <c r="B224" s="371"/>
      <c r="C224" s="371"/>
      <c r="D224" s="371"/>
      <c r="E224" s="371"/>
      <c r="F224" s="371"/>
      <c r="G224" s="371"/>
      <c r="H224" s="371"/>
      <c r="I224" s="371"/>
      <c r="J224" s="389"/>
      <c r="K224" s="389"/>
      <c r="L224" s="389"/>
      <c r="M224" s="389"/>
      <c r="N224" s="389"/>
      <c r="O224" s="389"/>
      <c r="P224" s="389"/>
      <c r="Q224" s="389"/>
      <c r="R224" s="389"/>
      <c r="S224" s="389"/>
      <c r="T224" s="389"/>
      <c r="U224" s="389"/>
      <c r="V224" s="389"/>
      <c r="W224" s="389"/>
      <c r="X224" s="389"/>
      <c r="Y224" s="389"/>
      <c r="Z224" s="389"/>
      <c r="AA224" s="389"/>
      <c r="AB224" s="389"/>
      <c r="AC224" s="389"/>
      <c r="AD224" s="389"/>
      <c r="AE224" s="389"/>
      <c r="AF224" s="389"/>
      <c r="AG224" s="389"/>
      <c r="AH224" s="389"/>
      <c r="AI224" s="406"/>
      <c r="AJ224" s="385"/>
      <c r="AK224" s="385"/>
      <c r="AL224" s="385"/>
      <c r="AM224" s="385"/>
      <c r="AN224" s="385"/>
      <c r="AO224" s="385"/>
      <c r="AP224" s="385"/>
      <c r="AQ224" s="385"/>
      <c r="AR224" s="385"/>
      <c r="AS224" s="385"/>
      <c r="AT224" s="385"/>
      <c r="AU224" s="385"/>
      <c r="AV224" s="385"/>
      <c r="AW224" s="385"/>
      <c r="AX224" s="385"/>
      <c r="AY224" s="385"/>
      <c r="AZ224" s="385"/>
      <c r="BA224" s="385"/>
      <c r="BB224" s="385"/>
      <c r="BC224" s="385"/>
      <c r="BD224" s="385"/>
      <c r="BE224" s="385"/>
      <c r="BF224" s="339"/>
      <c r="BG224" s="339"/>
      <c r="BH224" s="339"/>
      <c r="BI224" s="339"/>
      <c r="BJ224" s="339"/>
      <c r="BK224" s="339"/>
      <c r="BL224" s="339"/>
      <c r="BM224" s="339"/>
      <c r="BN224" s="339"/>
      <c r="BO224" s="339"/>
      <c r="BP224" s="339"/>
      <c r="BQ224" s="339"/>
      <c r="BR224" s="339"/>
      <c r="BS224" s="339"/>
      <c r="BT224" s="339"/>
      <c r="BU224" s="339"/>
      <c r="BV224" s="339"/>
      <c r="BW224" s="339"/>
      <c r="BX224" s="339"/>
      <c r="BY224" s="339"/>
      <c r="BZ224" s="339"/>
      <c r="CA224" s="339"/>
      <c r="CB224" s="339"/>
      <c r="CC224" s="339"/>
      <c r="CD224" s="339"/>
      <c r="CE224" s="339"/>
      <c r="CF224" s="339"/>
      <c r="CG224" s="339"/>
      <c r="CH224" s="339"/>
      <c r="CI224" s="339"/>
      <c r="CJ224" s="339"/>
      <c r="CK224" s="339"/>
      <c r="CL224" s="339"/>
      <c r="CM224" s="339"/>
    </row>
    <row r="225" spans="1:91">
      <c r="A225" s="338"/>
      <c r="B225" s="371"/>
      <c r="C225" s="371"/>
      <c r="D225" s="371"/>
      <c r="E225" s="371"/>
      <c r="F225" s="371"/>
      <c r="G225" s="371"/>
      <c r="H225" s="371"/>
      <c r="I225" s="371"/>
      <c r="J225" s="389"/>
      <c r="K225" s="389"/>
      <c r="L225" s="389"/>
      <c r="M225" s="389"/>
      <c r="N225" s="389"/>
      <c r="O225" s="389"/>
      <c r="P225" s="389"/>
      <c r="Q225" s="389"/>
      <c r="R225" s="389"/>
      <c r="S225" s="389"/>
      <c r="T225" s="389"/>
      <c r="U225" s="389"/>
      <c r="V225" s="389"/>
      <c r="W225" s="389"/>
      <c r="X225" s="389"/>
      <c r="Y225" s="389"/>
      <c r="Z225" s="389"/>
      <c r="AA225" s="389"/>
      <c r="AB225" s="389"/>
      <c r="AC225" s="389"/>
      <c r="AD225" s="389"/>
      <c r="AE225" s="389"/>
      <c r="AF225" s="389"/>
      <c r="AG225" s="389"/>
      <c r="AH225" s="389"/>
      <c r="AI225" s="406"/>
      <c r="AJ225" s="385"/>
      <c r="AK225" s="385"/>
      <c r="AL225" s="385"/>
      <c r="AM225" s="385"/>
      <c r="AN225" s="385"/>
      <c r="AO225" s="385"/>
      <c r="AP225" s="385"/>
      <c r="AQ225" s="385"/>
      <c r="AR225" s="385"/>
      <c r="AS225" s="385"/>
      <c r="AT225" s="385"/>
      <c r="AU225" s="385"/>
      <c r="AV225" s="385"/>
      <c r="AW225" s="385"/>
      <c r="AX225" s="385"/>
      <c r="AY225" s="385"/>
      <c r="AZ225" s="385"/>
      <c r="BA225" s="385"/>
      <c r="BB225" s="385"/>
      <c r="BC225" s="385"/>
      <c r="BD225" s="385"/>
      <c r="BE225" s="385"/>
      <c r="BF225" s="339"/>
      <c r="BG225" s="339"/>
      <c r="BH225" s="339"/>
      <c r="BI225" s="339"/>
      <c r="BJ225" s="339"/>
      <c r="BK225" s="339"/>
      <c r="BL225" s="339"/>
      <c r="BM225" s="339"/>
      <c r="BN225" s="339"/>
      <c r="BO225" s="339"/>
      <c r="BP225" s="339"/>
      <c r="BQ225" s="339"/>
      <c r="BR225" s="339"/>
      <c r="BS225" s="339"/>
      <c r="BT225" s="339"/>
      <c r="BU225" s="339"/>
      <c r="BV225" s="339"/>
      <c r="BW225" s="339"/>
      <c r="BX225" s="339"/>
      <c r="BY225" s="339"/>
      <c r="BZ225" s="339"/>
      <c r="CA225" s="339"/>
      <c r="CB225" s="339"/>
      <c r="CC225" s="339"/>
      <c r="CD225" s="339"/>
      <c r="CE225" s="339"/>
      <c r="CF225" s="339"/>
      <c r="CG225" s="339"/>
      <c r="CH225" s="339"/>
      <c r="CI225" s="339"/>
      <c r="CJ225" s="339"/>
      <c r="CK225" s="339"/>
      <c r="CL225" s="339"/>
      <c r="CM225" s="339"/>
    </row>
    <row r="226" spans="1:91">
      <c r="A226" s="338"/>
      <c r="B226" s="371"/>
      <c r="C226" s="371"/>
      <c r="D226" s="371"/>
      <c r="E226" s="371"/>
      <c r="F226" s="371"/>
      <c r="G226" s="371"/>
      <c r="H226" s="371"/>
      <c r="I226" s="371"/>
      <c r="J226" s="389"/>
      <c r="K226" s="389"/>
      <c r="L226" s="389"/>
      <c r="M226" s="389"/>
      <c r="N226" s="389"/>
      <c r="O226" s="389"/>
      <c r="P226" s="389"/>
      <c r="Q226" s="389"/>
      <c r="R226" s="389"/>
      <c r="S226" s="389"/>
      <c r="T226" s="389"/>
      <c r="U226" s="389"/>
      <c r="V226" s="389"/>
      <c r="W226" s="389"/>
      <c r="X226" s="389"/>
      <c r="Y226" s="389"/>
      <c r="Z226" s="389"/>
      <c r="AA226" s="389"/>
      <c r="AB226" s="389"/>
      <c r="AC226" s="389"/>
      <c r="AD226" s="389"/>
      <c r="AE226" s="389"/>
      <c r="AF226" s="389"/>
      <c r="AG226" s="389"/>
      <c r="AH226" s="389"/>
      <c r="AI226" s="406"/>
      <c r="AJ226" s="385"/>
      <c r="AK226" s="385"/>
      <c r="AL226" s="385"/>
      <c r="AM226" s="385"/>
      <c r="AN226" s="385"/>
      <c r="AO226" s="385"/>
      <c r="AP226" s="385"/>
      <c r="AQ226" s="385"/>
      <c r="AR226" s="385"/>
      <c r="AS226" s="385"/>
      <c r="AT226" s="385"/>
      <c r="AU226" s="385"/>
      <c r="AV226" s="385"/>
      <c r="AW226" s="385"/>
      <c r="AX226" s="385"/>
      <c r="AY226" s="385"/>
      <c r="AZ226" s="385"/>
      <c r="BA226" s="385"/>
      <c r="BB226" s="385"/>
      <c r="BC226" s="385"/>
      <c r="BD226" s="385"/>
      <c r="BE226" s="385"/>
      <c r="BF226" s="339"/>
      <c r="BG226" s="339"/>
      <c r="BH226" s="339"/>
      <c r="BI226" s="339"/>
      <c r="BJ226" s="339"/>
      <c r="BK226" s="339"/>
      <c r="BL226" s="339"/>
      <c r="BM226" s="339"/>
      <c r="BN226" s="339"/>
      <c r="BO226" s="339"/>
      <c r="BP226" s="339"/>
      <c r="BQ226" s="339"/>
      <c r="BR226" s="339"/>
      <c r="BS226" s="339"/>
      <c r="BT226" s="339"/>
      <c r="BU226" s="339"/>
      <c r="BV226" s="339"/>
      <c r="BW226" s="339"/>
      <c r="BX226" s="339"/>
      <c r="BY226" s="339"/>
      <c r="BZ226" s="339"/>
      <c r="CA226" s="339"/>
      <c r="CB226" s="339"/>
      <c r="CC226" s="339"/>
      <c r="CD226" s="339"/>
      <c r="CE226" s="339"/>
      <c r="CF226" s="339"/>
      <c r="CG226" s="339"/>
      <c r="CH226" s="339"/>
      <c r="CI226" s="339"/>
      <c r="CJ226" s="339"/>
      <c r="CK226" s="339"/>
      <c r="CL226" s="339"/>
      <c r="CM226" s="339"/>
    </row>
    <row r="227" spans="1:91">
      <c r="A227" s="338"/>
      <c r="B227" s="371"/>
      <c r="C227" s="371"/>
      <c r="D227" s="371"/>
      <c r="E227" s="371"/>
      <c r="F227" s="371"/>
      <c r="G227" s="371"/>
      <c r="H227" s="371"/>
      <c r="I227" s="371"/>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c r="AF227" s="389"/>
      <c r="AG227" s="389"/>
      <c r="AH227" s="389"/>
      <c r="AI227" s="406"/>
      <c r="AJ227" s="385"/>
      <c r="AK227" s="385"/>
      <c r="AL227" s="385"/>
      <c r="AM227" s="385"/>
      <c r="AN227" s="385"/>
      <c r="AO227" s="385"/>
      <c r="AP227" s="385"/>
      <c r="AQ227" s="385"/>
      <c r="AR227" s="385"/>
      <c r="AS227" s="385"/>
      <c r="AT227" s="385"/>
      <c r="AU227" s="385"/>
      <c r="AV227" s="385"/>
      <c r="AW227" s="385"/>
      <c r="AX227" s="385"/>
      <c r="AY227" s="385"/>
      <c r="AZ227" s="385"/>
      <c r="BA227" s="385"/>
      <c r="BB227" s="385"/>
      <c r="BC227" s="385"/>
      <c r="BD227" s="385"/>
      <c r="BE227" s="385"/>
      <c r="BF227" s="339"/>
      <c r="BG227" s="339"/>
      <c r="BH227" s="339"/>
      <c r="BI227" s="339"/>
      <c r="BJ227" s="339"/>
      <c r="BK227" s="339"/>
      <c r="BL227" s="339"/>
      <c r="BM227" s="339"/>
      <c r="BN227" s="339"/>
      <c r="BO227" s="339"/>
      <c r="BP227" s="339"/>
      <c r="BQ227" s="339"/>
      <c r="BR227" s="339"/>
      <c r="BS227" s="339"/>
      <c r="BT227" s="339"/>
      <c r="BU227" s="339"/>
      <c r="BV227" s="339"/>
      <c r="BW227" s="339"/>
      <c r="BX227" s="339"/>
      <c r="BY227" s="339"/>
      <c r="BZ227" s="339"/>
      <c r="CA227" s="339"/>
      <c r="CB227" s="339"/>
      <c r="CC227" s="339"/>
      <c r="CD227" s="339"/>
      <c r="CE227" s="339"/>
      <c r="CF227" s="339"/>
      <c r="CG227" s="339"/>
      <c r="CH227" s="339"/>
      <c r="CI227" s="339"/>
      <c r="CJ227" s="339"/>
      <c r="CK227" s="339"/>
      <c r="CL227" s="339"/>
      <c r="CM227" s="339"/>
    </row>
    <row r="228" spans="1:91">
      <c r="A228" s="338"/>
      <c r="B228" s="371"/>
      <c r="C228" s="371"/>
      <c r="D228" s="371"/>
      <c r="E228" s="371"/>
      <c r="F228" s="371"/>
      <c r="G228" s="371"/>
      <c r="H228" s="371"/>
      <c r="I228" s="371"/>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406"/>
      <c r="AJ228" s="385"/>
      <c r="AK228" s="385"/>
      <c r="AL228" s="385"/>
      <c r="AM228" s="385"/>
      <c r="AN228" s="385"/>
      <c r="AO228" s="385"/>
      <c r="AP228" s="385"/>
      <c r="AQ228" s="385"/>
      <c r="AR228" s="385"/>
      <c r="AS228" s="385"/>
      <c r="AT228" s="385"/>
      <c r="AU228" s="385"/>
      <c r="AV228" s="385"/>
      <c r="AW228" s="385"/>
      <c r="AX228" s="385"/>
      <c r="AY228" s="385"/>
      <c r="AZ228" s="385"/>
      <c r="BA228" s="385"/>
      <c r="BB228" s="385"/>
      <c r="BC228" s="385"/>
      <c r="BD228" s="385"/>
      <c r="BE228" s="385"/>
      <c r="BF228" s="339"/>
      <c r="BG228" s="339"/>
      <c r="BH228" s="339"/>
      <c r="BI228" s="339"/>
      <c r="BJ228" s="339"/>
      <c r="BK228" s="339"/>
      <c r="BL228" s="339"/>
      <c r="BM228" s="339"/>
      <c r="BN228" s="339"/>
      <c r="BO228" s="339"/>
      <c r="BP228" s="339"/>
      <c r="BQ228" s="339"/>
      <c r="BR228" s="339"/>
      <c r="BS228" s="339"/>
      <c r="BT228" s="339"/>
      <c r="BU228" s="339"/>
      <c r="BV228" s="339"/>
      <c r="BW228" s="339"/>
      <c r="BX228" s="339"/>
      <c r="BY228" s="339"/>
      <c r="BZ228" s="339"/>
      <c r="CA228" s="339"/>
      <c r="CB228" s="339"/>
      <c r="CC228" s="339"/>
      <c r="CD228" s="339"/>
      <c r="CE228" s="339"/>
      <c r="CF228" s="339"/>
      <c r="CG228" s="339"/>
      <c r="CH228" s="339"/>
      <c r="CI228" s="339"/>
      <c r="CJ228" s="339"/>
      <c r="CK228" s="339"/>
      <c r="CL228" s="339"/>
      <c r="CM228" s="339"/>
    </row>
    <row r="229" spans="1:91">
      <c r="A229" s="338"/>
      <c r="B229" s="338"/>
      <c r="C229" s="338"/>
      <c r="D229" s="338"/>
      <c r="E229" s="338"/>
      <c r="F229" s="338"/>
      <c r="G229" s="338"/>
      <c r="H229" s="338"/>
      <c r="I229" s="338"/>
      <c r="J229" s="405"/>
      <c r="K229" s="405"/>
      <c r="L229" s="405"/>
      <c r="M229" s="405"/>
      <c r="N229" s="405"/>
      <c r="O229" s="405"/>
      <c r="P229" s="405"/>
      <c r="Q229" s="405"/>
      <c r="R229" s="405"/>
      <c r="S229" s="405"/>
      <c r="T229" s="405"/>
      <c r="U229" s="405"/>
      <c r="V229" s="405"/>
      <c r="W229" s="405"/>
      <c r="X229" s="405"/>
      <c r="Y229" s="405"/>
      <c r="Z229" s="405"/>
      <c r="AA229" s="405"/>
      <c r="AB229" s="405"/>
      <c r="AC229" s="405"/>
      <c r="AD229" s="405"/>
      <c r="AE229" s="405"/>
      <c r="AF229" s="405"/>
      <c r="AG229" s="405"/>
      <c r="AH229" s="405"/>
      <c r="AI229" s="404"/>
      <c r="AJ229" s="339"/>
      <c r="AK229" s="339"/>
      <c r="AL229" s="339"/>
      <c r="AM229" s="339"/>
      <c r="AN229" s="339"/>
      <c r="AO229" s="339"/>
      <c r="AP229" s="339"/>
      <c r="AQ229" s="339"/>
      <c r="AR229" s="339"/>
      <c r="AS229" s="339"/>
      <c r="AT229" s="339"/>
      <c r="AU229" s="339"/>
      <c r="AV229" s="339"/>
      <c r="AW229" s="339"/>
      <c r="AX229" s="339"/>
      <c r="AY229" s="339"/>
      <c r="AZ229" s="339"/>
      <c r="BA229" s="339"/>
      <c r="BB229" s="339"/>
      <c r="BC229" s="339"/>
      <c r="BD229" s="339"/>
      <c r="BE229" s="339"/>
      <c r="BF229" s="339"/>
      <c r="BG229" s="339"/>
      <c r="BH229" s="339"/>
      <c r="BI229" s="339"/>
      <c r="BJ229" s="339"/>
      <c r="BK229" s="339"/>
      <c r="BL229" s="339"/>
      <c r="BM229" s="339"/>
      <c r="BN229" s="339"/>
      <c r="BO229" s="339"/>
      <c r="BP229" s="339"/>
      <c r="BQ229" s="339"/>
      <c r="BR229" s="339"/>
      <c r="BS229" s="339"/>
      <c r="BT229" s="339"/>
      <c r="BU229" s="339"/>
      <c r="BV229" s="339"/>
      <c r="BW229" s="339"/>
      <c r="BX229" s="339"/>
      <c r="BY229" s="339"/>
      <c r="BZ229" s="339"/>
      <c r="CA229" s="339"/>
      <c r="CB229" s="339"/>
      <c r="CC229" s="339"/>
      <c r="CD229" s="339"/>
      <c r="CE229" s="339"/>
      <c r="CF229" s="339"/>
      <c r="CG229" s="339"/>
      <c r="CH229" s="339"/>
      <c r="CI229" s="339"/>
      <c r="CJ229" s="339"/>
      <c r="CK229" s="339"/>
      <c r="CL229" s="339"/>
      <c r="CM229" s="339"/>
    </row>
    <row r="230" spans="1:91">
      <c r="A230" s="338"/>
      <c r="B230" s="338"/>
      <c r="C230" s="338"/>
      <c r="D230" s="338"/>
      <c r="E230" s="338"/>
      <c r="F230" s="338"/>
      <c r="G230" s="338"/>
      <c r="H230" s="338"/>
      <c r="I230" s="338"/>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4"/>
      <c r="AJ230" s="339"/>
      <c r="AK230" s="339"/>
      <c r="AL230" s="339"/>
      <c r="AM230" s="339"/>
      <c r="AN230" s="339"/>
      <c r="AO230" s="339"/>
      <c r="AP230" s="339"/>
      <c r="AQ230" s="339"/>
      <c r="AR230" s="339"/>
      <c r="AS230" s="339"/>
      <c r="AT230" s="339"/>
      <c r="AU230" s="339"/>
      <c r="AV230" s="339"/>
      <c r="AW230" s="339"/>
      <c r="AX230" s="339"/>
      <c r="AY230" s="339"/>
      <c r="AZ230" s="339"/>
      <c r="BA230" s="339"/>
      <c r="BB230" s="339"/>
      <c r="BC230" s="339"/>
      <c r="BD230" s="339"/>
      <c r="BE230" s="339"/>
      <c r="BF230" s="339"/>
      <c r="BG230" s="339"/>
      <c r="BH230" s="339"/>
      <c r="BI230" s="339"/>
      <c r="BJ230" s="339"/>
      <c r="BK230" s="339"/>
      <c r="BL230" s="339"/>
      <c r="BM230" s="339"/>
      <c r="BN230" s="339"/>
      <c r="BO230" s="339"/>
      <c r="BP230" s="339"/>
      <c r="BQ230" s="339"/>
      <c r="BR230" s="339"/>
      <c r="BS230" s="339"/>
      <c r="BT230" s="339"/>
      <c r="BU230" s="339"/>
      <c r="BV230" s="339"/>
      <c r="BW230" s="339"/>
      <c r="BX230" s="339"/>
      <c r="BY230" s="339"/>
      <c r="BZ230" s="339"/>
      <c r="CA230" s="339"/>
      <c r="CB230" s="339"/>
      <c r="CC230" s="339"/>
      <c r="CD230" s="339"/>
      <c r="CE230" s="339"/>
      <c r="CF230" s="339"/>
      <c r="CG230" s="339"/>
      <c r="CH230" s="339"/>
      <c r="CI230" s="339"/>
      <c r="CJ230" s="339"/>
      <c r="CK230" s="339"/>
      <c r="CL230" s="339"/>
      <c r="CM230" s="339"/>
    </row>
    <row r="231" spans="1:91">
      <c r="A231" s="338"/>
      <c r="B231" s="338"/>
      <c r="C231" s="338"/>
      <c r="D231" s="338"/>
      <c r="E231" s="338"/>
      <c r="F231" s="338"/>
      <c r="G231" s="338"/>
      <c r="H231" s="338"/>
      <c r="I231" s="338"/>
      <c r="J231" s="405"/>
      <c r="K231" s="405"/>
      <c r="L231" s="405"/>
      <c r="M231" s="405"/>
      <c r="N231" s="405"/>
      <c r="O231" s="405"/>
      <c r="P231" s="405"/>
      <c r="Q231" s="405"/>
      <c r="R231" s="405"/>
      <c r="S231" s="405"/>
      <c r="T231" s="405"/>
      <c r="U231" s="405"/>
      <c r="V231" s="405"/>
      <c r="W231" s="405"/>
      <c r="X231" s="405"/>
      <c r="Y231" s="405"/>
      <c r="Z231" s="405"/>
      <c r="AA231" s="405"/>
      <c r="AB231" s="405"/>
      <c r="AC231" s="405"/>
      <c r="AD231" s="405"/>
      <c r="AE231" s="405"/>
      <c r="AF231" s="405"/>
      <c r="AG231" s="405"/>
      <c r="AH231" s="405"/>
      <c r="AI231" s="404"/>
      <c r="AJ231" s="339"/>
      <c r="AK231" s="339"/>
      <c r="AL231" s="339"/>
      <c r="AM231" s="339"/>
      <c r="AN231" s="339"/>
      <c r="AO231" s="339"/>
      <c r="AP231" s="339"/>
      <c r="AQ231" s="339"/>
      <c r="AR231" s="339"/>
      <c r="AS231" s="339"/>
      <c r="AT231" s="339"/>
      <c r="AU231" s="339"/>
      <c r="AV231" s="339"/>
      <c r="AW231" s="339"/>
      <c r="AX231" s="339"/>
      <c r="AY231" s="339"/>
      <c r="AZ231" s="339"/>
      <c r="BA231" s="339"/>
      <c r="BB231" s="339"/>
      <c r="BC231" s="339"/>
      <c r="BD231" s="339"/>
      <c r="BE231" s="339"/>
      <c r="BF231" s="339"/>
      <c r="BG231" s="339"/>
      <c r="BH231" s="339"/>
      <c r="BI231" s="339"/>
      <c r="BJ231" s="339"/>
      <c r="BK231" s="339"/>
      <c r="BL231" s="339"/>
      <c r="BM231" s="339"/>
      <c r="BN231" s="339"/>
      <c r="BO231" s="339"/>
      <c r="BP231" s="339"/>
      <c r="BQ231" s="339"/>
      <c r="BR231" s="339"/>
      <c r="BS231" s="339"/>
      <c r="BT231" s="339"/>
      <c r="BU231" s="339"/>
      <c r="BV231" s="339"/>
      <c r="BW231" s="339"/>
      <c r="BX231" s="339"/>
      <c r="BY231" s="339"/>
      <c r="BZ231" s="339"/>
      <c r="CA231" s="339"/>
      <c r="CB231" s="339"/>
      <c r="CC231" s="339"/>
      <c r="CD231" s="339"/>
      <c r="CE231" s="339"/>
      <c r="CF231" s="339"/>
      <c r="CG231" s="339"/>
      <c r="CH231" s="339"/>
      <c r="CI231" s="339"/>
      <c r="CJ231" s="339"/>
      <c r="CK231" s="339"/>
      <c r="CL231" s="339"/>
      <c r="CM231" s="339"/>
    </row>
    <row r="232" spans="1:91">
      <c r="A232" s="338"/>
      <c r="B232" s="338"/>
      <c r="C232" s="338"/>
      <c r="D232" s="338"/>
      <c r="E232" s="338"/>
      <c r="F232" s="338"/>
      <c r="G232" s="338"/>
      <c r="H232" s="338"/>
      <c r="I232" s="338"/>
      <c r="J232" s="405"/>
      <c r="K232" s="405"/>
      <c r="L232" s="405"/>
      <c r="M232" s="405"/>
      <c r="N232" s="405"/>
      <c r="O232" s="405"/>
      <c r="P232" s="405"/>
      <c r="Q232" s="405"/>
      <c r="R232" s="405"/>
      <c r="S232" s="405"/>
      <c r="T232" s="405"/>
      <c r="U232" s="405"/>
      <c r="V232" s="405"/>
      <c r="W232" s="405"/>
      <c r="X232" s="405"/>
      <c r="Y232" s="405"/>
      <c r="Z232" s="405"/>
      <c r="AA232" s="405"/>
      <c r="AB232" s="405"/>
      <c r="AC232" s="405"/>
      <c r="AD232" s="405"/>
      <c r="AE232" s="405"/>
      <c r="AF232" s="405"/>
      <c r="AG232" s="405"/>
      <c r="AH232" s="405"/>
      <c r="AI232" s="404"/>
      <c r="AJ232" s="339"/>
      <c r="AK232" s="339"/>
      <c r="AL232" s="339"/>
      <c r="AM232" s="339"/>
      <c r="AN232" s="339"/>
      <c r="AO232" s="339"/>
      <c r="AP232" s="339"/>
      <c r="AQ232" s="339"/>
      <c r="AR232" s="339"/>
      <c r="AS232" s="339"/>
      <c r="AT232" s="339"/>
      <c r="AU232" s="339"/>
      <c r="AV232" s="339"/>
      <c r="AW232" s="339"/>
      <c r="AX232" s="339"/>
      <c r="AY232" s="339"/>
      <c r="AZ232" s="339"/>
      <c r="BA232" s="339"/>
      <c r="BB232" s="339"/>
      <c r="BC232" s="339"/>
      <c r="BD232" s="339"/>
      <c r="BE232" s="339"/>
      <c r="BF232" s="339"/>
      <c r="BG232" s="339"/>
      <c r="BH232" s="339"/>
      <c r="BI232" s="339"/>
      <c r="BJ232" s="339"/>
      <c r="BK232" s="339"/>
      <c r="BL232" s="339"/>
      <c r="BM232" s="339"/>
      <c r="BN232" s="339"/>
      <c r="BO232" s="339"/>
      <c r="BP232" s="339"/>
      <c r="BQ232" s="339"/>
      <c r="BR232" s="339"/>
      <c r="BS232" s="339"/>
      <c r="BT232" s="339"/>
      <c r="BU232" s="339"/>
      <c r="BV232" s="339"/>
      <c r="BW232" s="339"/>
      <c r="BX232" s="339"/>
      <c r="BY232" s="339"/>
      <c r="BZ232" s="339"/>
      <c r="CA232" s="339"/>
      <c r="CB232" s="339"/>
      <c r="CC232" s="339"/>
      <c r="CD232" s="339"/>
      <c r="CE232" s="339"/>
      <c r="CF232" s="339"/>
      <c r="CG232" s="339"/>
      <c r="CH232" s="339"/>
      <c r="CI232" s="339"/>
      <c r="CJ232" s="339"/>
      <c r="CK232" s="339"/>
      <c r="CL232" s="339"/>
      <c r="CM232" s="339"/>
    </row>
    <row r="233" spans="1:91">
      <c r="A233" s="338"/>
      <c r="B233" s="338"/>
      <c r="C233" s="338"/>
      <c r="D233" s="338"/>
      <c r="E233" s="338"/>
      <c r="F233" s="338"/>
      <c r="G233" s="338"/>
      <c r="H233" s="338"/>
      <c r="I233" s="338"/>
      <c r="J233" s="405"/>
      <c r="K233" s="405"/>
      <c r="L233" s="405"/>
      <c r="M233" s="405"/>
      <c r="N233" s="405"/>
      <c r="O233" s="405"/>
      <c r="P233" s="405"/>
      <c r="Q233" s="405"/>
      <c r="R233" s="405"/>
      <c r="S233" s="405"/>
      <c r="T233" s="405"/>
      <c r="U233" s="405"/>
      <c r="V233" s="405"/>
      <c r="W233" s="405"/>
      <c r="X233" s="405"/>
      <c r="Y233" s="405"/>
      <c r="Z233" s="405"/>
      <c r="AA233" s="405"/>
      <c r="AB233" s="405"/>
      <c r="AC233" s="405"/>
      <c r="AD233" s="405"/>
      <c r="AE233" s="405"/>
      <c r="AF233" s="405"/>
      <c r="AG233" s="405"/>
      <c r="AH233" s="405"/>
      <c r="AI233" s="404"/>
      <c r="AJ233" s="339"/>
      <c r="AK233" s="339"/>
      <c r="AL233" s="339"/>
      <c r="AM233" s="339"/>
      <c r="AN233" s="339"/>
      <c r="AO233" s="339"/>
      <c r="AP233" s="339"/>
      <c r="AQ233" s="339"/>
      <c r="AR233" s="339"/>
      <c r="AS233" s="339"/>
      <c r="AT233" s="339"/>
      <c r="AU233" s="339"/>
      <c r="AV233" s="339"/>
      <c r="AW233" s="339"/>
      <c r="AX233" s="339"/>
      <c r="AY233" s="339"/>
      <c r="AZ233" s="339"/>
      <c r="BA233" s="339"/>
      <c r="BB233" s="339"/>
      <c r="BC233" s="339"/>
      <c r="BD233" s="339"/>
      <c r="BE233" s="339"/>
      <c r="BF233" s="339"/>
      <c r="BG233" s="339"/>
      <c r="BH233" s="339"/>
      <c r="BI233" s="339"/>
      <c r="BJ233" s="339"/>
      <c r="BK233" s="339"/>
      <c r="BL233" s="339"/>
      <c r="BM233" s="339"/>
      <c r="BN233" s="339"/>
      <c r="BO233" s="339"/>
      <c r="BP233" s="339"/>
      <c r="BQ233" s="339"/>
      <c r="BR233" s="339"/>
      <c r="BS233" s="339"/>
      <c r="BT233" s="339"/>
      <c r="BU233" s="339"/>
      <c r="BV233" s="339"/>
      <c r="BW233" s="339"/>
      <c r="BX233" s="339"/>
      <c r="BY233" s="339"/>
      <c r="BZ233" s="339"/>
      <c r="CA233" s="339"/>
      <c r="CB233" s="339"/>
      <c r="CC233" s="339"/>
      <c r="CD233" s="339"/>
      <c r="CE233" s="339"/>
      <c r="CF233" s="339"/>
      <c r="CG233" s="339"/>
      <c r="CH233" s="339"/>
      <c r="CI233" s="339"/>
      <c r="CJ233" s="339"/>
      <c r="CK233" s="339"/>
      <c r="CL233" s="339"/>
      <c r="CM233" s="339"/>
    </row>
    <row r="234" spans="1:91">
      <c r="A234" s="338"/>
      <c r="B234" s="338"/>
      <c r="C234" s="338"/>
      <c r="D234" s="338"/>
      <c r="E234" s="338"/>
      <c r="F234" s="338"/>
      <c r="G234" s="338"/>
      <c r="H234" s="338"/>
      <c r="I234" s="338"/>
      <c r="J234" s="405"/>
      <c r="K234" s="405"/>
      <c r="L234" s="405"/>
      <c r="M234" s="405"/>
      <c r="N234" s="405"/>
      <c r="O234" s="405"/>
      <c r="P234" s="405"/>
      <c r="Q234" s="405"/>
      <c r="R234" s="405"/>
      <c r="S234" s="405"/>
      <c r="T234" s="405"/>
      <c r="U234" s="405"/>
      <c r="V234" s="405"/>
      <c r="W234" s="405"/>
      <c r="X234" s="405"/>
      <c r="Y234" s="405"/>
      <c r="Z234" s="405"/>
      <c r="AA234" s="405"/>
      <c r="AB234" s="405"/>
      <c r="AC234" s="405"/>
      <c r="AD234" s="405"/>
      <c r="AE234" s="405"/>
      <c r="AF234" s="405"/>
      <c r="AG234" s="405"/>
      <c r="AH234" s="405"/>
      <c r="AI234" s="404"/>
      <c r="AJ234" s="339"/>
      <c r="AK234" s="339"/>
      <c r="AL234" s="339"/>
      <c r="AM234" s="339"/>
      <c r="AN234" s="339"/>
      <c r="AO234" s="339"/>
      <c r="AP234" s="339"/>
      <c r="AQ234" s="339"/>
      <c r="AR234" s="339"/>
      <c r="AS234" s="339"/>
      <c r="AT234" s="339"/>
      <c r="AU234" s="339"/>
      <c r="AV234" s="339"/>
      <c r="AW234" s="339"/>
      <c r="AX234" s="339"/>
      <c r="AY234" s="339"/>
      <c r="AZ234" s="339"/>
      <c r="BA234" s="339"/>
      <c r="BB234" s="339"/>
      <c r="BC234" s="339"/>
      <c r="BD234" s="339"/>
      <c r="BE234" s="339"/>
      <c r="BF234" s="339"/>
      <c r="BG234" s="339"/>
      <c r="BH234" s="339"/>
      <c r="BI234" s="339"/>
      <c r="BJ234" s="339"/>
      <c r="BK234" s="339"/>
      <c r="BL234" s="339"/>
      <c r="BM234" s="339"/>
      <c r="BN234" s="339"/>
      <c r="BO234" s="339"/>
      <c r="BP234" s="339"/>
      <c r="BQ234" s="339"/>
      <c r="BR234" s="339"/>
      <c r="BS234" s="339"/>
      <c r="BT234" s="339"/>
      <c r="BU234" s="339"/>
      <c r="BV234" s="339"/>
      <c r="BW234" s="339"/>
      <c r="BX234" s="339"/>
      <c r="BY234" s="339"/>
      <c r="BZ234" s="339"/>
      <c r="CA234" s="339"/>
      <c r="CB234" s="339"/>
      <c r="CC234" s="339"/>
      <c r="CD234" s="339"/>
      <c r="CE234" s="339"/>
      <c r="CF234" s="339"/>
      <c r="CG234" s="339"/>
      <c r="CH234" s="339"/>
      <c r="CI234" s="339"/>
      <c r="CJ234" s="339"/>
      <c r="CK234" s="339"/>
      <c r="CL234" s="339"/>
      <c r="CM234" s="339"/>
    </row>
    <row r="235" spans="1:91">
      <c r="A235" s="338"/>
      <c r="B235" s="338"/>
      <c r="C235" s="338"/>
      <c r="D235" s="338"/>
      <c r="E235" s="338"/>
      <c r="F235" s="338"/>
      <c r="G235" s="338"/>
      <c r="H235" s="338"/>
      <c r="I235" s="338"/>
      <c r="J235" s="405"/>
      <c r="K235" s="405"/>
      <c r="L235" s="405"/>
      <c r="M235" s="405"/>
      <c r="N235" s="405"/>
      <c r="O235" s="405"/>
      <c r="P235" s="405"/>
      <c r="Q235" s="405"/>
      <c r="R235" s="405"/>
      <c r="S235" s="405"/>
      <c r="T235" s="405"/>
      <c r="U235" s="405"/>
      <c r="V235" s="405"/>
      <c r="W235" s="405"/>
      <c r="X235" s="405"/>
      <c r="Y235" s="405"/>
      <c r="Z235" s="405"/>
      <c r="AA235" s="405"/>
      <c r="AB235" s="405"/>
      <c r="AC235" s="405"/>
      <c r="AD235" s="405"/>
      <c r="AE235" s="405"/>
      <c r="AF235" s="405"/>
      <c r="AG235" s="405"/>
      <c r="AH235" s="405"/>
      <c r="AI235" s="404"/>
      <c r="AJ235" s="339"/>
      <c r="AK235" s="339"/>
      <c r="AL235" s="339"/>
      <c r="AM235" s="339"/>
      <c r="AN235" s="339"/>
      <c r="AO235" s="339"/>
      <c r="AP235" s="339"/>
      <c r="AQ235" s="339"/>
      <c r="AR235" s="339"/>
      <c r="AS235" s="339"/>
      <c r="AT235" s="339"/>
      <c r="AU235" s="339"/>
      <c r="AV235" s="339"/>
      <c r="AW235" s="339"/>
      <c r="AX235" s="339"/>
      <c r="AY235" s="339"/>
      <c r="AZ235" s="339"/>
      <c r="BA235" s="339"/>
      <c r="BB235" s="339"/>
      <c r="BC235" s="339"/>
      <c r="BD235" s="339"/>
      <c r="BE235" s="339"/>
      <c r="BF235" s="339"/>
      <c r="BG235" s="339"/>
      <c r="BH235" s="339"/>
      <c r="BI235" s="339"/>
      <c r="BJ235" s="339"/>
      <c r="BK235" s="339"/>
      <c r="BL235" s="339"/>
      <c r="BM235" s="339"/>
      <c r="BN235" s="339"/>
      <c r="BO235" s="339"/>
      <c r="BP235" s="339"/>
      <c r="BQ235" s="339"/>
      <c r="BR235" s="339"/>
      <c r="BS235" s="339"/>
      <c r="BT235" s="339"/>
      <c r="BU235" s="339"/>
      <c r="BV235" s="339"/>
      <c r="BW235" s="339"/>
      <c r="BX235" s="339"/>
      <c r="BY235" s="339"/>
      <c r="BZ235" s="339"/>
      <c r="CA235" s="339"/>
      <c r="CB235" s="339"/>
      <c r="CC235" s="339"/>
      <c r="CD235" s="339"/>
      <c r="CE235" s="339"/>
      <c r="CF235" s="339"/>
      <c r="CG235" s="339"/>
      <c r="CH235" s="339"/>
      <c r="CI235" s="339"/>
      <c r="CJ235" s="339"/>
      <c r="CK235" s="339"/>
      <c r="CL235" s="339"/>
      <c r="CM235" s="339"/>
    </row>
    <row r="236" spans="1:91">
      <c r="A236" s="338"/>
      <c r="B236" s="338"/>
      <c r="C236" s="338"/>
      <c r="D236" s="338"/>
      <c r="E236" s="338"/>
      <c r="F236" s="338"/>
      <c r="G236" s="338"/>
      <c r="H236" s="338"/>
      <c r="I236" s="338"/>
      <c r="J236" s="405"/>
      <c r="K236" s="405"/>
      <c r="L236" s="405"/>
      <c r="M236" s="405"/>
      <c r="N236" s="405"/>
      <c r="O236" s="405"/>
      <c r="P236" s="405"/>
      <c r="Q236" s="405"/>
      <c r="R236" s="405"/>
      <c r="S236" s="405"/>
      <c r="T236" s="405"/>
      <c r="U236" s="405"/>
      <c r="V236" s="405"/>
      <c r="W236" s="405"/>
      <c r="X236" s="405"/>
      <c r="Y236" s="405"/>
      <c r="Z236" s="405"/>
      <c r="AA236" s="405"/>
      <c r="AB236" s="405"/>
      <c r="AC236" s="405"/>
      <c r="AD236" s="405"/>
      <c r="AE236" s="405"/>
      <c r="AF236" s="405"/>
      <c r="AG236" s="405"/>
      <c r="AH236" s="405"/>
      <c r="AI236" s="404"/>
      <c r="AJ236" s="339"/>
      <c r="AK236" s="339"/>
      <c r="AL236" s="339"/>
      <c r="AM236" s="339"/>
      <c r="AN236" s="339"/>
      <c r="AO236" s="339"/>
      <c r="AP236" s="339"/>
      <c r="AQ236" s="339"/>
      <c r="AR236" s="339"/>
      <c r="AS236" s="339"/>
      <c r="AT236" s="339"/>
      <c r="AU236" s="339"/>
      <c r="AV236" s="339"/>
      <c r="AW236" s="339"/>
      <c r="AX236" s="339"/>
      <c r="AY236" s="339"/>
      <c r="AZ236" s="339"/>
      <c r="BA236" s="339"/>
      <c r="BB236" s="339"/>
      <c r="BC236" s="339"/>
      <c r="BD236" s="339"/>
      <c r="BE236" s="339"/>
      <c r="BF236" s="339"/>
      <c r="BG236" s="339"/>
      <c r="BH236" s="339"/>
      <c r="BI236" s="339"/>
      <c r="BJ236" s="339"/>
      <c r="BK236" s="339"/>
      <c r="BL236" s="339"/>
      <c r="BM236" s="339"/>
      <c r="BN236" s="339"/>
      <c r="BO236" s="339"/>
      <c r="BP236" s="339"/>
      <c r="BQ236" s="339"/>
      <c r="BR236" s="339"/>
      <c r="BS236" s="339"/>
      <c r="BT236" s="339"/>
      <c r="BU236" s="339"/>
      <c r="BV236" s="339"/>
      <c r="BW236" s="339"/>
      <c r="BX236" s="339"/>
      <c r="BY236" s="339"/>
      <c r="BZ236" s="339"/>
      <c r="CA236" s="339"/>
      <c r="CB236" s="339"/>
      <c r="CC236" s="339"/>
      <c r="CD236" s="339"/>
      <c r="CE236" s="339"/>
      <c r="CF236" s="339"/>
      <c r="CG236" s="339"/>
      <c r="CH236" s="339"/>
      <c r="CI236" s="339"/>
      <c r="CJ236" s="339"/>
      <c r="CK236" s="339"/>
      <c r="CL236" s="339"/>
      <c r="CM236" s="339"/>
    </row>
    <row r="237" spans="1:91">
      <c r="A237" s="338"/>
      <c r="B237" s="338"/>
      <c r="C237" s="338"/>
      <c r="D237" s="338"/>
      <c r="E237" s="338"/>
      <c r="F237" s="338"/>
      <c r="G237" s="338"/>
      <c r="H237" s="338"/>
      <c r="I237" s="338"/>
      <c r="J237" s="405"/>
      <c r="K237" s="405"/>
      <c r="L237" s="405"/>
      <c r="M237" s="405"/>
      <c r="N237" s="405"/>
      <c r="O237" s="405"/>
      <c r="P237" s="405"/>
      <c r="Q237" s="405"/>
      <c r="R237" s="405"/>
      <c r="S237" s="405"/>
      <c r="T237" s="405"/>
      <c r="U237" s="405"/>
      <c r="V237" s="405"/>
      <c r="W237" s="405"/>
      <c r="X237" s="405"/>
      <c r="Y237" s="405"/>
      <c r="Z237" s="405"/>
      <c r="AA237" s="405"/>
      <c r="AB237" s="405"/>
      <c r="AC237" s="405"/>
      <c r="AD237" s="405"/>
      <c r="AE237" s="405"/>
      <c r="AF237" s="405"/>
      <c r="AG237" s="405"/>
      <c r="AH237" s="405"/>
      <c r="AI237" s="404"/>
      <c r="AJ237" s="339"/>
      <c r="AK237" s="339"/>
      <c r="AL237" s="339"/>
      <c r="AM237" s="339"/>
      <c r="AN237" s="339"/>
      <c r="AO237" s="339"/>
      <c r="AP237" s="339"/>
      <c r="AQ237" s="339"/>
      <c r="AR237" s="339"/>
      <c r="AS237" s="339"/>
      <c r="AT237" s="339"/>
      <c r="AU237" s="339"/>
      <c r="AV237" s="339"/>
      <c r="AW237" s="339"/>
      <c r="AX237" s="339"/>
      <c r="AY237" s="339"/>
      <c r="AZ237" s="339"/>
      <c r="BA237" s="339"/>
      <c r="BB237" s="339"/>
      <c r="BC237" s="339"/>
      <c r="BD237" s="339"/>
      <c r="BE237" s="339"/>
      <c r="BF237" s="339"/>
      <c r="BG237" s="339"/>
      <c r="BH237" s="339"/>
      <c r="BI237" s="339"/>
      <c r="BJ237" s="339"/>
      <c r="BK237" s="339"/>
      <c r="BL237" s="339"/>
      <c r="BM237" s="339"/>
      <c r="BN237" s="339"/>
      <c r="BO237" s="339"/>
      <c r="BP237" s="339"/>
      <c r="BQ237" s="339"/>
      <c r="BR237" s="339"/>
      <c r="BS237" s="339"/>
      <c r="BT237" s="339"/>
      <c r="BU237" s="339"/>
      <c r="BV237" s="339"/>
      <c r="BW237" s="339"/>
      <c r="BX237" s="339"/>
      <c r="BY237" s="339"/>
      <c r="BZ237" s="339"/>
      <c r="CA237" s="339"/>
      <c r="CB237" s="339"/>
      <c r="CC237" s="339"/>
      <c r="CD237" s="339"/>
      <c r="CE237" s="339"/>
      <c r="CF237" s="339"/>
      <c r="CG237" s="339"/>
      <c r="CH237" s="339"/>
      <c r="CI237" s="339"/>
      <c r="CJ237" s="339"/>
      <c r="CK237" s="339"/>
      <c r="CL237" s="339"/>
      <c r="CM237" s="339"/>
    </row>
    <row r="238" spans="1:91">
      <c r="A238" s="338"/>
      <c r="B238" s="338"/>
      <c r="C238" s="338"/>
      <c r="D238" s="338"/>
      <c r="E238" s="338"/>
      <c r="F238" s="338"/>
      <c r="G238" s="338"/>
      <c r="H238" s="338"/>
      <c r="I238" s="338"/>
      <c r="J238" s="405"/>
      <c r="K238" s="405"/>
      <c r="L238" s="405"/>
      <c r="M238" s="405"/>
      <c r="N238" s="405"/>
      <c r="O238" s="405"/>
      <c r="P238" s="405"/>
      <c r="Q238" s="405"/>
      <c r="R238" s="405"/>
      <c r="S238" s="405"/>
      <c r="T238" s="405"/>
      <c r="U238" s="405"/>
      <c r="V238" s="405"/>
      <c r="W238" s="405"/>
      <c r="X238" s="405"/>
      <c r="Y238" s="405"/>
      <c r="Z238" s="405"/>
      <c r="AA238" s="405"/>
      <c r="AB238" s="405"/>
      <c r="AC238" s="405"/>
      <c r="AD238" s="405"/>
      <c r="AE238" s="405"/>
      <c r="AF238" s="405"/>
      <c r="AG238" s="405"/>
      <c r="AH238" s="405"/>
      <c r="AI238" s="404"/>
      <c r="AJ238" s="339"/>
      <c r="AK238" s="339"/>
      <c r="AL238" s="339"/>
      <c r="AM238" s="339"/>
      <c r="AN238" s="339"/>
      <c r="AO238" s="339"/>
      <c r="AP238" s="339"/>
      <c r="AQ238" s="339"/>
      <c r="AR238" s="339"/>
      <c r="AS238" s="339"/>
      <c r="AT238" s="339"/>
      <c r="AU238" s="339"/>
      <c r="AV238" s="339"/>
      <c r="AW238" s="339"/>
      <c r="AX238" s="339"/>
      <c r="AY238" s="339"/>
      <c r="AZ238" s="339"/>
      <c r="BA238" s="339"/>
      <c r="BB238" s="339"/>
      <c r="BC238" s="339"/>
      <c r="BD238" s="339"/>
      <c r="BE238" s="339"/>
      <c r="BF238" s="339"/>
      <c r="BG238" s="339"/>
      <c r="BH238" s="339"/>
      <c r="BI238" s="339"/>
      <c r="BJ238" s="339"/>
      <c r="BK238" s="339"/>
      <c r="BL238" s="339"/>
      <c r="BM238" s="339"/>
      <c r="BN238" s="339"/>
      <c r="BO238" s="339"/>
      <c r="BP238" s="339"/>
      <c r="BQ238" s="339"/>
      <c r="BR238" s="339"/>
      <c r="BS238" s="339"/>
      <c r="BT238" s="339"/>
      <c r="BU238" s="339"/>
      <c r="BV238" s="339"/>
      <c r="BW238" s="339"/>
      <c r="BX238" s="339"/>
      <c r="BY238" s="339"/>
      <c r="BZ238" s="339"/>
      <c r="CA238" s="339"/>
      <c r="CB238" s="339"/>
      <c r="CC238" s="339"/>
      <c r="CD238" s="339"/>
      <c r="CE238" s="339"/>
      <c r="CF238" s="339"/>
      <c r="CG238" s="339"/>
      <c r="CH238" s="339"/>
      <c r="CI238" s="339"/>
      <c r="CJ238" s="339"/>
      <c r="CK238" s="339"/>
      <c r="CL238" s="339"/>
      <c r="CM238" s="339"/>
    </row>
    <row r="239" spans="1:91">
      <c r="A239" s="338"/>
      <c r="B239" s="338"/>
      <c r="C239" s="338"/>
      <c r="D239" s="338"/>
      <c r="E239" s="338"/>
      <c r="F239" s="338"/>
      <c r="G239" s="338"/>
      <c r="H239" s="338"/>
      <c r="I239" s="338"/>
      <c r="J239" s="405"/>
      <c r="K239" s="405"/>
      <c r="L239" s="405"/>
      <c r="M239" s="405"/>
      <c r="N239" s="405"/>
      <c r="O239" s="405"/>
      <c r="P239" s="405"/>
      <c r="Q239" s="405"/>
      <c r="R239" s="405"/>
      <c r="S239" s="405"/>
      <c r="T239" s="405"/>
      <c r="U239" s="405"/>
      <c r="V239" s="405"/>
      <c r="W239" s="405"/>
      <c r="X239" s="405"/>
      <c r="Y239" s="405"/>
      <c r="Z239" s="405"/>
      <c r="AA239" s="405"/>
      <c r="AB239" s="405"/>
      <c r="AC239" s="405"/>
      <c r="AD239" s="405"/>
      <c r="AE239" s="405"/>
      <c r="AF239" s="405"/>
      <c r="AG239" s="405"/>
      <c r="AH239" s="405"/>
      <c r="AI239" s="404"/>
      <c r="AJ239" s="339"/>
      <c r="AK239" s="339"/>
      <c r="AL239" s="339"/>
      <c r="AM239" s="339"/>
      <c r="AN239" s="339"/>
      <c r="AO239" s="339"/>
      <c r="AP239" s="339"/>
      <c r="AQ239" s="339"/>
      <c r="AR239" s="339"/>
      <c r="AS239" s="339"/>
      <c r="AT239" s="339"/>
      <c r="AU239" s="339"/>
      <c r="AV239" s="339"/>
      <c r="AW239" s="339"/>
      <c r="AX239" s="339"/>
      <c r="AY239" s="339"/>
      <c r="AZ239" s="339"/>
      <c r="BA239" s="339"/>
      <c r="BB239" s="339"/>
      <c r="BC239" s="339"/>
      <c r="BD239" s="339"/>
      <c r="BE239" s="339"/>
      <c r="BF239" s="339"/>
      <c r="BG239" s="339"/>
      <c r="BH239" s="339"/>
      <c r="BI239" s="339"/>
      <c r="BJ239" s="339"/>
      <c r="BK239" s="339"/>
      <c r="BL239" s="339"/>
      <c r="BM239" s="339"/>
      <c r="BN239" s="339"/>
      <c r="BO239" s="339"/>
      <c r="BP239" s="339"/>
      <c r="BQ239" s="339"/>
      <c r="BR239" s="339"/>
      <c r="BS239" s="339"/>
      <c r="BT239" s="339"/>
      <c r="BU239" s="339"/>
      <c r="BV239" s="339"/>
      <c r="BW239" s="339"/>
      <c r="BX239" s="339"/>
      <c r="BY239" s="339"/>
      <c r="BZ239" s="339"/>
      <c r="CA239" s="339"/>
      <c r="CB239" s="339"/>
      <c r="CC239" s="339"/>
      <c r="CD239" s="339"/>
      <c r="CE239" s="339"/>
      <c r="CF239" s="339"/>
      <c r="CG239" s="339"/>
      <c r="CH239" s="339"/>
      <c r="CI239" s="339"/>
      <c r="CJ239" s="339"/>
      <c r="CK239" s="339"/>
      <c r="CL239" s="339"/>
      <c r="CM239" s="339"/>
    </row>
    <row r="240" spans="1:91">
      <c r="A240" s="338"/>
      <c r="B240" s="338"/>
      <c r="C240" s="338"/>
      <c r="D240" s="338"/>
      <c r="E240" s="338"/>
      <c r="F240" s="338"/>
      <c r="G240" s="338"/>
      <c r="H240" s="338"/>
      <c r="I240" s="338"/>
      <c r="J240" s="405"/>
      <c r="K240" s="405"/>
      <c r="L240" s="405"/>
      <c r="M240" s="405"/>
      <c r="N240" s="405"/>
      <c r="O240" s="405"/>
      <c r="P240" s="405"/>
      <c r="Q240" s="405"/>
      <c r="R240" s="405"/>
      <c r="S240" s="405"/>
      <c r="T240" s="405"/>
      <c r="U240" s="405"/>
      <c r="V240" s="405"/>
      <c r="W240" s="405"/>
      <c r="X240" s="405"/>
      <c r="Y240" s="405"/>
      <c r="Z240" s="405"/>
      <c r="AA240" s="405"/>
      <c r="AB240" s="405"/>
      <c r="AC240" s="405"/>
      <c r="AD240" s="405"/>
      <c r="AE240" s="405"/>
      <c r="AF240" s="405"/>
      <c r="AG240" s="405"/>
      <c r="AH240" s="405"/>
      <c r="AI240" s="404"/>
      <c r="AJ240" s="339"/>
      <c r="AK240" s="339"/>
      <c r="AL240" s="339"/>
      <c r="AM240" s="339"/>
      <c r="AN240" s="339"/>
      <c r="AO240" s="339"/>
      <c r="AP240" s="339"/>
      <c r="AQ240" s="339"/>
      <c r="AR240" s="339"/>
      <c r="AS240" s="339"/>
      <c r="AT240" s="339"/>
      <c r="AU240" s="339"/>
      <c r="AV240" s="339"/>
      <c r="AW240" s="339"/>
      <c r="AX240" s="339"/>
      <c r="AY240" s="339"/>
      <c r="AZ240" s="339"/>
      <c r="BA240" s="339"/>
      <c r="BB240" s="339"/>
      <c r="BC240" s="339"/>
      <c r="BD240" s="339"/>
      <c r="BE240" s="339"/>
      <c r="BF240" s="339"/>
      <c r="BG240" s="339"/>
      <c r="BH240" s="339"/>
      <c r="BI240" s="339"/>
      <c r="BJ240" s="339"/>
      <c r="BK240" s="339"/>
      <c r="BL240" s="339"/>
      <c r="BM240" s="339"/>
      <c r="BN240" s="339"/>
      <c r="BO240" s="339"/>
      <c r="BP240" s="339"/>
      <c r="BQ240" s="339"/>
      <c r="BR240" s="339"/>
      <c r="BS240" s="339"/>
      <c r="BT240" s="339"/>
      <c r="BU240" s="339"/>
      <c r="BV240" s="339"/>
      <c r="BW240" s="339"/>
      <c r="BX240" s="339"/>
      <c r="BY240" s="339"/>
      <c r="BZ240" s="339"/>
      <c r="CA240" s="339"/>
      <c r="CB240" s="339"/>
      <c r="CC240" s="339"/>
      <c r="CD240" s="339"/>
      <c r="CE240" s="339"/>
      <c r="CF240" s="339"/>
      <c r="CG240" s="339"/>
      <c r="CH240" s="339"/>
      <c r="CI240" s="339"/>
      <c r="CJ240" s="339"/>
      <c r="CK240" s="339"/>
      <c r="CL240" s="339"/>
      <c r="CM240" s="339"/>
    </row>
    <row r="241" spans="1:91">
      <c r="A241" s="338"/>
      <c r="B241" s="338"/>
      <c r="C241" s="338"/>
      <c r="D241" s="338"/>
      <c r="E241" s="338"/>
      <c r="F241" s="338"/>
      <c r="G241" s="338"/>
      <c r="H241" s="338"/>
      <c r="I241" s="338"/>
      <c r="J241" s="405"/>
      <c r="K241" s="405"/>
      <c r="L241" s="405"/>
      <c r="M241" s="405"/>
      <c r="N241" s="405"/>
      <c r="O241" s="405"/>
      <c r="P241" s="405"/>
      <c r="Q241" s="405"/>
      <c r="R241" s="405"/>
      <c r="S241" s="405"/>
      <c r="T241" s="405"/>
      <c r="U241" s="405"/>
      <c r="V241" s="405"/>
      <c r="W241" s="405"/>
      <c r="X241" s="405"/>
      <c r="Y241" s="405"/>
      <c r="Z241" s="405"/>
      <c r="AA241" s="405"/>
      <c r="AB241" s="405"/>
      <c r="AC241" s="405"/>
      <c r="AD241" s="405"/>
      <c r="AE241" s="405"/>
      <c r="AF241" s="405"/>
      <c r="AG241" s="405"/>
      <c r="AH241" s="405"/>
      <c r="AI241" s="404"/>
      <c r="AJ241" s="339"/>
      <c r="AK241" s="339"/>
      <c r="AL241" s="339"/>
      <c r="AM241" s="339"/>
      <c r="AN241" s="339"/>
      <c r="AO241" s="339"/>
      <c r="AP241" s="339"/>
      <c r="AQ241" s="339"/>
      <c r="AR241" s="339"/>
      <c r="AS241" s="339"/>
      <c r="AT241" s="339"/>
      <c r="AU241" s="339"/>
      <c r="AV241" s="339"/>
      <c r="AW241" s="339"/>
      <c r="AX241" s="339"/>
      <c r="AY241" s="339"/>
      <c r="AZ241" s="339"/>
      <c r="BA241" s="339"/>
      <c r="BB241" s="339"/>
      <c r="BC241" s="339"/>
      <c r="BD241" s="339"/>
      <c r="BE241" s="339"/>
      <c r="BF241" s="339"/>
      <c r="BG241" s="339"/>
      <c r="BH241" s="339"/>
      <c r="BI241" s="339"/>
      <c r="BJ241" s="339"/>
      <c r="BK241" s="339"/>
      <c r="BL241" s="339"/>
      <c r="BM241" s="339"/>
      <c r="BN241" s="339"/>
      <c r="BO241" s="339"/>
      <c r="BP241" s="339"/>
      <c r="BQ241" s="339"/>
      <c r="BR241" s="339"/>
      <c r="BS241" s="339"/>
      <c r="BT241" s="339"/>
      <c r="BU241" s="339"/>
      <c r="BV241" s="339"/>
      <c r="BW241" s="339"/>
      <c r="BX241" s="339"/>
      <c r="BY241" s="339"/>
      <c r="BZ241" s="339"/>
      <c r="CA241" s="339"/>
      <c r="CB241" s="339"/>
      <c r="CC241" s="339"/>
      <c r="CD241" s="339"/>
      <c r="CE241" s="339"/>
      <c r="CF241" s="339"/>
      <c r="CG241" s="339"/>
      <c r="CH241" s="339"/>
      <c r="CI241" s="339"/>
      <c r="CJ241" s="339"/>
      <c r="CK241" s="339"/>
      <c r="CL241" s="339"/>
      <c r="CM241" s="339"/>
    </row>
    <row r="242" spans="1:91">
      <c r="A242" s="338"/>
      <c r="B242" s="338"/>
      <c r="C242" s="338"/>
      <c r="D242" s="338"/>
      <c r="E242" s="338"/>
      <c r="F242" s="338"/>
      <c r="G242" s="338"/>
      <c r="H242" s="338"/>
      <c r="I242" s="338"/>
      <c r="J242" s="405"/>
      <c r="K242" s="405"/>
      <c r="L242" s="405"/>
      <c r="M242" s="405"/>
      <c r="N242" s="405"/>
      <c r="O242" s="405"/>
      <c r="P242" s="405"/>
      <c r="Q242" s="405"/>
      <c r="R242" s="405"/>
      <c r="S242" s="405"/>
      <c r="T242" s="405"/>
      <c r="U242" s="405"/>
      <c r="V242" s="405"/>
      <c r="W242" s="405"/>
      <c r="X242" s="405"/>
      <c r="Y242" s="405"/>
      <c r="Z242" s="405"/>
      <c r="AA242" s="405"/>
      <c r="AB242" s="405"/>
      <c r="AC242" s="405"/>
      <c r="AD242" s="405"/>
      <c r="AE242" s="405"/>
      <c r="AF242" s="405"/>
      <c r="AG242" s="405"/>
      <c r="AH242" s="405"/>
      <c r="AI242" s="404"/>
      <c r="AJ242" s="339"/>
      <c r="AK242" s="339"/>
      <c r="AL242" s="339"/>
      <c r="AM242" s="339"/>
      <c r="AN242" s="339"/>
      <c r="AO242" s="339"/>
      <c r="AP242" s="339"/>
      <c r="AQ242" s="339"/>
      <c r="AR242" s="339"/>
      <c r="AS242" s="339"/>
      <c r="AT242" s="339"/>
      <c r="AU242" s="339"/>
      <c r="AV242" s="339"/>
      <c r="AW242" s="339"/>
      <c r="AX242" s="339"/>
      <c r="AY242" s="339"/>
      <c r="AZ242" s="339"/>
      <c r="BA242" s="339"/>
      <c r="BB242" s="339"/>
      <c r="BC242" s="339"/>
      <c r="BD242" s="339"/>
      <c r="BE242" s="339"/>
      <c r="BF242" s="339"/>
      <c r="BG242" s="339"/>
      <c r="BH242" s="339"/>
      <c r="BI242" s="339"/>
      <c r="BJ242" s="339"/>
      <c r="BK242" s="339"/>
      <c r="BL242" s="339"/>
      <c r="BM242" s="339"/>
      <c r="BN242" s="339"/>
      <c r="BO242" s="339"/>
      <c r="BP242" s="339"/>
      <c r="BQ242" s="339"/>
      <c r="BR242" s="339"/>
      <c r="BS242" s="339"/>
      <c r="BT242" s="339"/>
      <c r="BU242" s="339"/>
      <c r="BV242" s="339"/>
      <c r="BW242" s="339"/>
      <c r="BX242" s="339"/>
      <c r="BY242" s="339"/>
      <c r="BZ242" s="339"/>
      <c r="CA242" s="339"/>
      <c r="CB242" s="339"/>
      <c r="CC242" s="339"/>
      <c r="CD242" s="339"/>
      <c r="CE242" s="339"/>
      <c r="CF242" s="339"/>
      <c r="CG242" s="339"/>
      <c r="CH242" s="339"/>
      <c r="CI242" s="339"/>
      <c r="CJ242" s="339"/>
      <c r="CK242" s="339"/>
      <c r="CL242" s="339"/>
      <c r="CM242" s="339"/>
    </row>
    <row r="243" spans="1:91">
      <c r="A243" s="338"/>
      <c r="B243" s="338"/>
      <c r="C243" s="338"/>
      <c r="D243" s="338"/>
      <c r="E243" s="338"/>
      <c r="F243" s="338"/>
      <c r="G243" s="338"/>
      <c r="H243" s="338"/>
      <c r="I243" s="338"/>
      <c r="J243" s="405"/>
      <c r="K243" s="405"/>
      <c r="L243" s="405"/>
      <c r="M243" s="405"/>
      <c r="N243" s="405"/>
      <c r="O243" s="405"/>
      <c r="P243" s="405"/>
      <c r="Q243" s="405"/>
      <c r="R243" s="405"/>
      <c r="S243" s="405"/>
      <c r="T243" s="405"/>
      <c r="U243" s="405"/>
      <c r="V243" s="405"/>
      <c r="W243" s="405"/>
      <c r="X243" s="405"/>
      <c r="Y243" s="405"/>
      <c r="Z243" s="405"/>
      <c r="AA243" s="405"/>
      <c r="AB243" s="405"/>
      <c r="AC243" s="405"/>
      <c r="AD243" s="405"/>
      <c r="AE243" s="405"/>
      <c r="AF243" s="405"/>
      <c r="AG243" s="405"/>
      <c r="AH243" s="405"/>
      <c r="AI243" s="404"/>
      <c r="AJ243" s="339"/>
      <c r="AK243" s="339"/>
      <c r="AL243" s="339"/>
      <c r="AM243" s="339"/>
      <c r="AN243" s="339"/>
      <c r="AO243" s="339"/>
      <c r="AP243" s="339"/>
      <c r="AQ243" s="339"/>
      <c r="AR243" s="339"/>
      <c r="AS243" s="339"/>
      <c r="AT243" s="339"/>
      <c r="AU243" s="339"/>
      <c r="AV243" s="339"/>
      <c r="AW243" s="339"/>
      <c r="AX243" s="339"/>
      <c r="AY243" s="339"/>
      <c r="AZ243" s="339"/>
      <c r="BA243" s="339"/>
      <c r="BB243" s="339"/>
      <c r="BC243" s="339"/>
      <c r="BD243" s="339"/>
      <c r="BE243" s="339"/>
      <c r="BF243" s="339"/>
      <c r="BG243" s="339"/>
      <c r="BH243" s="339"/>
      <c r="BI243" s="339"/>
      <c r="BJ243" s="339"/>
      <c r="BK243" s="339"/>
      <c r="BL243" s="339"/>
      <c r="BM243" s="339"/>
      <c r="BN243" s="339"/>
      <c r="BO243" s="339"/>
      <c r="BP243" s="339"/>
      <c r="BQ243" s="339"/>
      <c r="BR243" s="339"/>
      <c r="BS243" s="339"/>
      <c r="BT243" s="339"/>
      <c r="BU243" s="339"/>
      <c r="BV243" s="339"/>
      <c r="BW243" s="339"/>
      <c r="BX243" s="339"/>
      <c r="BY243" s="339"/>
      <c r="BZ243" s="339"/>
      <c r="CA243" s="339"/>
      <c r="CB243" s="339"/>
      <c r="CC243" s="339"/>
      <c r="CD243" s="339"/>
      <c r="CE243" s="339"/>
      <c r="CF243" s="339"/>
      <c r="CG243" s="339"/>
      <c r="CH243" s="339"/>
      <c r="CI243" s="339"/>
      <c r="CJ243" s="339"/>
      <c r="CK243" s="339"/>
      <c r="CL243" s="339"/>
      <c r="CM243" s="339"/>
    </row>
    <row r="244" spans="1:91">
      <c r="A244" s="338"/>
      <c r="B244" s="338"/>
      <c r="C244" s="338"/>
      <c r="D244" s="338"/>
      <c r="E244" s="338"/>
      <c r="F244" s="338"/>
      <c r="G244" s="338"/>
      <c r="H244" s="338"/>
      <c r="I244" s="338"/>
      <c r="J244" s="405"/>
      <c r="K244" s="405"/>
      <c r="L244" s="405"/>
      <c r="M244" s="405"/>
      <c r="N244" s="405"/>
      <c r="O244" s="405"/>
      <c r="P244" s="405"/>
      <c r="Q244" s="405"/>
      <c r="R244" s="405"/>
      <c r="S244" s="405"/>
      <c r="T244" s="405"/>
      <c r="U244" s="405"/>
      <c r="V244" s="405"/>
      <c r="W244" s="405"/>
      <c r="X244" s="405"/>
      <c r="Y244" s="405"/>
      <c r="Z244" s="405"/>
      <c r="AA244" s="405"/>
      <c r="AB244" s="405"/>
      <c r="AC244" s="405"/>
      <c r="AD244" s="405"/>
      <c r="AE244" s="405"/>
      <c r="AF244" s="405"/>
      <c r="AG244" s="405"/>
      <c r="AH244" s="405"/>
      <c r="AI244" s="404"/>
      <c r="AJ244" s="339"/>
      <c r="AK244" s="339"/>
      <c r="AL244" s="339"/>
      <c r="AM244" s="339"/>
      <c r="AN244" s="339"/>
      <c r="AO244" s="339"/>
      <c r="AP244" s="339"/>
      <c r="AQ244" s="339"/>
      <c r="AR244" s="339"/>
      <c r="AS244" s="339"/>
      <c r="AT244" s="339"/>
      <c r="AU244" s="339"/>
      <c r="AV244" s="339"/>
      <c r="AW244" s="339"/>
      <c r="AX244" s="339"/>
      <c r="AY244" s="339"/>
      <c r="AZ244" s="339"/>
      <c r="BA244" s="339"/>
      <c r="BB244" s="339"/>
      <c r="BC244" s="339"/>
      <c r="BD244" s="339"/>
      <c r="BE244" s="339"/>
      <c r="BF244" s="339"/>
      <c r="BG244" s="339"/>
      <c r="BH244" s="339"/>
      <c r="BI244" s="339"/>
      <c r="BJ244" s="339"/>
      <c r="BK244" s="339"/>
      <c r="BL244" s="339"/>
      <c r="BM244" s="339"/>
      <c r="BN244" s="339"/>
      <c r="BO244" s="339"/>
      <c r="BP244" s="339"/>
      <c r="BQ244" s="339"/>
      <c r="BR244" s="339"/>
      <c r="BS244" s="339"/>
      <c r="BT244" s="339"/>
      <c r="BU244" s="339"/>
      <c r="BV244" s="339"/>
      <c r="BW244" s="339"/>
      <c r="BX244" s="339"/>
      <c r="BY244" s="339"/>
      <c r="BZ244" s="339"/>
      <c r="CA244" s="339"/>
      <c r="CB244" s="339"/>
      <c r="CC244" s="339"/>
      <c r="CD244" s="339"/>
      <c r="CE244" s="339"/>
      <c r="CF244" s="339"/>
      <c r="CG244" s="339"/>
      <c r="CH244" s="339"/>
      <c r="CI244" s="339"/>
      <c r="CJ244" s="339"/>
      <c r="CK244" s="339"/>
      <c r="CL244" s="339"/>
      <c r="CM244" s="339"/>
    </row>
    <row r="245" spans="1:91">
      <c r="A245" s="338"/>
      <c r="B245" s="338"/>
      <c r="C245" s="338"/>
      <c r="D245" s="338"/>
      <c r="E245" s="338"/>
      <c r="F245" s="338"/>
      <c r="G245" s="338"/>
      <c r="H245" s="338"/>
      <c r="I245" s="338"/>
      <c r="J245" s="405"/>
      <c r="K245" s="405"/>
      <c r="L245" s="405"/>
      <c r="M245" s="405"/>
      <c r="N245" s="405"/>
      <c r="O245" s="405"/>
      <c r="P245" s="405"/>
      <c r="Q245" s="405"/>
      <c r="R245" s="405"/>
      <c r="S245" s="405"/>
      <c r="T245" s="405"/>
      <c r="U245" s="405"/>
      <c r="V245" s="405"/>
      <c r="W245" s="405"/>
      <c r="X245" s="405"/>
      <c r="Y245" s="405"/>
      <c r="Z245" s="405"/>
      <c r="AA245" s="405"/>
      <c r="AB245" s="405"/>
      <c r="AC245" s="405"/>
      <c r="AD245" s="405"/>
      <c r="AE245" s="405"/>
      <c r="AF245" s="405"/>
      <c r="AG245" s="405"/>
      <c r="AH245" s="405"/>
      <c r="AI245" s="404"/>
      <c r="AJ245" s="339"/>
      <c r="AK245" s="339"/>
      <c r="AL245" s="339"/>
      <c r="AM245" s="339"/>
      <c r="AN245" s="339"/>
      <c r="AO245" s="339"/>
      <c r="AP245" s="339"/>
      <c r="AQ245" s="339"/>
      <c r="AR245" s="339"/>
      <c r="AS245" s="339"/>
      <c r="AT245" s="339"/>
      <c r="AU245" s="339"/>
      <c r="AV245" s="339"/>
      <c r="AW245" s="339"/>
      <c r="AX245" s="339"/>
      <c r="AY245" s="339"/>
      <c r="AZ245" s="339"/>
      <c r="BA245" s="339"/>
      <c r="BB245" s="339"/>
      <c r="BC245" s="339"/>
      <c r="BD245" s="339"/>
      <c r="BE245" s="339"/>
      <c r="BF245" s="339"/>
      <c r="BG245" s="339"/>
      <c r="BH245" s="339"/>
      <c r="BI245" s="339"/>
      <c r="BJ245" s="339"/>
      <c r="BK245" s="339"/>
      <c r="BL245" s="339"/>
      <c r="BM245" s="339"/>
      <c r="BN245" s="339"/>
      <c r="BO245" s="339"/>
      <c r="BP245" s="339"/>
      <c r="BQ245" s="339"/>
      <c r="BR245" s="339"/>
      <c r="BS245" s="339"/>
      <c r="BT245" s="339"/>
      <c r="BU245" s="339"/>
      <c r="BV245" s="339"/>
      <c r="BW245" s="339"/>
      <c r="BX245" s="339"/>
      <c r="BY245" s="339"/>
      <c r="BZ245" s="339"/>
      <c r="CA245" s="339"/>
      <c r="CB245" s="339"/>
      <c r="CC245" s="339"/>
      <c r="CD245" s="339"/>
      <c r="CE245" s="339"/>
      <c r="CF245" s="339"/>
      <c r="CG245" s="339"/>
      <c r="CH245" s="339"/>
      <c r="CI245" s="339"/>
      <c r="CJ245" s="339"/>
      <c r="CK245" s="339"/>
      <c r="CL245" s="339"/>
      <c r="CM245" s="339"/>
    </row>
    <row r="246" spans="1:91">
      <c r="A246" s="338"/>
      <c r="B246" s="338"/>
      <c r="C246" s="338"/>
      <c r="D246" s="338"/>
      <c r="E246" s="338"/>
      <c r="F246" s="338"/>
      <c r="G246" s="338"/>
      <c r="H246" s="338"/>
      <c r="I246" s="338"/>
      <c r="J246" s="405"/>
      <c r="K246" s="405"/>
      <c r="L246" s="405"/>
      <c r="M246" s="405"/>
      <c r="N246" s="405"/>
      <c r="O246" s="405"/>
      <c r="P246" s="405"/>
      <c r="Q246" s="405"/>
      <c r="R246" s="405"/>
      <c r="S246" s="405"/>
      <c r="T246" s="405"/>
      <c r="U246" s="405"/>
      <c r="V246" s="405"/>
      <c r="W246" s="405"/>
      <c r="X246" s="405"/>
      <c r="Y246" s="405"/>
      <c r="Z246" s="405"/>
      <c r="AA246" s="405"/>
      <c r="AB246" s="405"/>
      <c r="AC246" s="405"/>
      <c r="AD246" s="405"/>
      <c r="AE246" s="405"/>
      <c r="AF246" s="405"/>
      <c r="AG246" s="405"/>
      <c r="AH246" s="405"/>
      <c r="AI246" s="404"/>
      <c r="AJ246" s="339"/>
      <c r="AK246" s="339"/>
      <c r="AL246" s="339"/>
      <c r="AM246" s="339"/>
      <c r="AN246" s="339"/>
      <c r="AO246" s="339"/>
      <c r="AP246" s="339"/>
      <c r="AQ246" s="339"/>
      <c r="AR246" s="339"/>
      <c r="AS246" s="339"/>
      <c r="AT246" s="339"/>
      <c r="AU246" s="339"/>
      <c r="AV246" s="339"/>
      <c r="AW246" s="339"/>
      <c r="AX246" s="339"/>
      <c r="AY246" s="339"/>
      <c r="AZ246" s="339"/>
      <c r="BA246" s="339"/>
      <c r="BB246" s="339"/>
      <c r="BC246" s="339"/>
      <c r="BD246" s="339"/>
      <c r="BE246" s="339"/>
      <c r="BF246" s="339"/>
      <c r="BG246" s="339"/>
      <c r="BH246" s="339"/>
      <c r="BI246" s="339"/>
      <c r="BJ246" s="339"/>
      <c r="BK246" s="339"/>
      <c r="BL246" s="339"/>
      <c r="BM246" s="339"/>
      <c r="BN246" s="339"/>
      <c r="BO246" s="339"/>
      <c r="BP246" s="339"/>
      <c r="BQ246" s="339"/>
      <c r="BR246" s="339"/>
      <c r="BS246" s="339"/>
      <c r="BT246" s="339"/>
      <c r="BU246" s="339"/>
      <c r="BV246" s="339"/>
      <c r="BW246" s="339"/>
      <c r="BX246" s="339"/>
      <c r="BY246" s="339"/>
      <c r="BZ246" s="339"/>
      <c r="CA246" s="339"/>
      <c r="CB246" s="339"/>
      <c r="CC246" s="339"/>
      <c r="CD246" s="339"/>
      <c r="CE246" s="339"/>
      <c r="CF246" s="339"/>
      <c r="CG246" s="339"/>
      <c r="CH246" s="339"/>
      <c r="CI246" s="339"/>
      <c r="CJ246" s="339"/>
      <c r="CK246" s="339"/>
      <c r="CL246" s="339"/>
      <c r="CM246" s="339"/>
    </row>
    <row r="247" spans="1:91">
      <c r="A247" s="338"/>
      <c r="B247" s="338"/>
      <c r="C247" s="338"/>
      <c r="D247" s="338"/>
      <c r="E247" s="338"/>
      <c r="F247" s="338"/>
      <c r="G247" s="338"/>
      <c r="H247" s="338"/>
      <c r="I247" s="338"/>
      <c r="J247" s="405"/>
      <c r="K247" s="405"/>
      <c r="L247" s="405"/>
      <c r="M247" s="405"/>
      <c r="N247" s="405"/>
      <c r="O247" s="405"/>
      <c r="P247" s="405"/>
      <c r="Q247" s="405"/>
      <c r="R247" s="405"/>
      <c r="S247" s="405"/>
      <c r="T247" s="405"/>
      <c r="U247" s="405"/>
      <c r="V247" s="405"/>
      <c r="W247" s="405"/>
      <c r="X247" s="405"/>
      <c r="Y247" s="405"/>
      <c r="Z247" s="405"/>
      <c r="AA247" s="405"/>
      <c r="AB247" s="405"/>
      <c r="AC247" s="405"/>
      <c r="AD247" s="405"/>
      <c r="AE247" s="405"/>
      <c r="AF247" s="405"/>
      <c r="AG247" s="405"/>
      <c r="AH247" s="405"/>
      <c r="AI247" s="404"/>
      <c r="AJ247" s="339"/>
      <c r="AK247" s="339"/>
      <c r="AL247" s="339"/>
      <c r="AM247" s="339"/>
      <c r="AN247" s="339"/>
      <c r="AO247" s="339"/>
      <c r="AP247" s="339"/>
      <c r="AQ247" s="339"/>
      <c r="AR247" s="339"/>
      <c r="AS247" s="339"/>
      <c r="AT247" s="339"/>
      <c r="AU247" s="339"/>
      <c r="AV247" s="339"/>
      <c r="AW247" s="339"/>
      <c r="AX247" s="339"/>
      <c r="AY247" s="339"/>
      <c r="AZ247" s="339"/>
      <c r="BA247" s="339"/>
      <c r="BB247" s="339"/>
      <c r="BC247" s="339"/>
      <c r="BD247" s="339"/>
      <c r="BE247" s="339"/>
      <c r="BF247" s="339"/>
      <c r="BG247" s="339"/>
      <c r="BH247" s="339"/>
      <c r="BI247" s="339"/>
      <c r="BJ247" s="339"/>
      <c r="BK247" s="339"/>
      <c r="BL247" s="339"/>
      <c r="BM247" s="339"/>
      <c r="BN247" s="339"/>
      <c r="BO247" s="339"/>
      <c r="BP247" s="339"/>
      <c r="BQ247" s="339"/>
      <c r="BR247" s="339"/>
      <c r="BS247" s="339"/>
      <c r="BT247" s="339"/>
      <c r="BU247" s="339"/>
      <c r="BV247" s="339"/>
      <c r="BW247" s="339"/>
      <c r="BX247" s="339"/>
      <c r="BY247" s="339"/>
      <c r="BZ247" s="339"/>
      <c r="CA247" s="339"/>
      <c r="CB247" s="339"/>
      <c r="CC247" s="339"/>
      <c r="CD247" s="339"/>
      <c r="CE247" s="339"/>
      <c r="CF247" s="339"/>
      <c r="CG247" s="339"/>
      <c r="CH247" s="339"/>
      <c r="CI247" s="339"/>
      <c r="CJ247" s="339"/>
      <c r="CK247" s="339"/>
      <c r="CL247" s="339"/>
      <c r="CM247" s="339"/>
    </row>
    <row r="248" spans="1:91">
      <c r="A248" s="338"/>
      <c r="B248" s="338"/>
      <c r="C248" s="338"/>
      <c r="D248" s="338"/>
      <c r="E248" s="338"/>
      <c r="F248" s="338"/>
      <c r="G248" s="338"/>
      <c r="H248" s="338"/>
      <c r="I248" s="338"/>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4"/>
      <c r="AJ248" s="339"/>
      <c r="AK248" s="339"/>
      <c r="AL248" s="339"/>
      <c r="AM248" s="339"/>
      <c r="AN248" s="339"/>
      <c r="AO248" s="339"/>
      <c r="AP248" s="339"/>
      <c r="AQ248" s="339"/>
      <c r="AR248" s="339"/>
      <c r="AS248" s="339"/>
      <c r="AT248" s="339"/>
      <c r="AU248" s="339"/>
      <c r="AV248" s="339"/>
      <c r="AW248" s="339"/>
      <c r="AX248" s="339"/>
      <c r="AY248" s="339"/>
      <c r="AZ248" s="339"/>
      <c r="BA248" s="339"/>
      <c r="BB248" s="339"/>
      <c r="BC248" s="339"/>
      <c r="BD248" s="339"/>
      <c r="BE248" s="339"/>
      <c r="BF248" s="339"/>
      <c r="BG248" s="339"/>
      <c r="BH248" s="339"/>
      <c r="BI248" s="339"/>
      <c r="BJ248" s="339"/>
      <c r="BK248" s="339"/>
      <c r="BL248" s="339"/>
      <c r="BM248" s="339"/>
      <c r="BN248" s="339"/>
      <c r="BO248" s="339"/>
      <c r="BP248" s="339"/>
      <c r="BQ248" s="339"/>
      <c r="BR248" s="339"/>
      <c r="BS248" s="339"/>
      <c r="BT248" s="339"/>
      <c r="BU248" s="339"/>
      <c r="BV248" s="339"/>
      <c r="BW248" s="339"/>
      <c r="BX248" s="339"/>
      <c r="BY248" s="339"/>
      <c r="BZ248" s="339"/>
      <c r="CA248" s="339"/>
      <c r="CB248" s="339"/>
      <c r="CC248" s="339"/>
      <c r="CD248" s="339"/>
      <c r="CE248" s="339"/>
      <c r="CF248" s="339"/>
      <c r="CG248" s="339"/>
      <c r="CH248" s="339"/>
      <c r="CI248" s="339"/>
      <c r="CJ248" s="339"/>
      <c r="CK248" s="339"/>
      <c r="CL248" s="339"/>
      <c r="CM248" s="339"/>
    </row>
    <row r="249" spans="1:91">
      <c r="A249" s="338"/>
      <c r="B249" s="338"/>
      <c r="C249" s="338"/>
      <c r="D249" s="338"/>
      <c r="E249" s="338"/>
      <c r="F249" s="338"/>
      <c r="G249" s="338"/>
      <c r="H249" s="338"/>
      <c r="I249" s="338"/>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c r="AF249" s="405"/>
      <c r="AG249" s="405"/>
      <c r="AH249" s="405"/>
      <c r="AI249" s="404"/>
      <c r="AJ249" s="339"/>
      <c r="AK249" s="339"/>
      <c r="AL249" s="339"/>
      <c r="AM249" s="339"/>
      <c r="AN249" s="339"/>
      <c r="AO249" s="339"/>
      <c r="AP249" s="339"/>
      <c r="AQ249" s="339"/>
      <c r="AR249" s="339"/>
      <c r="AS249" s="339"/>
      <c r="AT249" s="339"/>
      <c r="AU249" s="339"/>
      <c r="AV249" s="339"/>
      <c r="AW249" s="339"/>
      <c r="AX249" s="339"/>
      <c r="AY249" s="339"/>
      <c r="AZ249" s="339"/>
      <c r="BA249" s="339"/>
      <c r="BB249" s="339"/>
      <c r="BC249" s="339"/>
      <c r="BD249" s="339"/>
      <c r="BE249" s="339"/>
      <c r="BF249" s="339"/>
      <c r="BG249" s="339"/>
      <c r="BH249" s="339"/>
      <c r="BI249" s="339"/>
      <c r="BJ249" s="339"/>
      <c r="BK249" s="339"/>
      <c r="BL249" s="339"/>
      <c r="BM249" s="339"/>
      <c r="BN249" s="339"/>
      <c r="BO249" s="339"/>
      <c r="BP249" s="339"/>
      <c r="BQ249" s="339"/>
      <c r="BR249" s="339"/>
      <c r="BS249" s="339"/>
      <c r="BT249" s="339"/>
      <c r="BU249" s="339"/>
      <c r="BV249" s="339"/>
      <c r="BW249" s="339"/>
      <c r="BX249" s="339"/>
      <c r="BY249" s="339"/>
      <c r="BZ249" s="339"/>
      <c r="CA249" s="339"/>
      <c r="CB249" s="339"/>
      <c r="CC249" s="339"/>
      <c r="CD249" s="339"/>
      <c r="CE249" s="339"/>
      <c r="CF249" s="339"/>
      <c r="CG249" s="339"/>
      <c r="CH249" s="339"/>
      <c r="CI249" s="339"/>
      <c r="CJ249" s="339"/>
      <c r="CK249" s="339"/>
      <c r="CL249" s="339"/>
      <c r="CM249" s="339"/>
    </row>
    <row r="250" spans="1:91">
      <c r="A250" s="338"/>
      <c r="B250" s="338"/>
      <c r="C250" s="338"/>
      <c r="D250" s="338"/>
      <c r="E250" s="338"/>
      <c r="F250" s="338"/>
      <c r="G250" s="338"/>
      <c r="H250" s="338"/>
      <c r="I250" s="338"/>
      <c r="J250" s="405"/>
      <c r="K250" s="405"/>
      <c r="L250" s="405"/>
      <c r="M250" s="405"/>
      <c r="N250" s="405"/>
      <c r="O250" s="405"/>
      <c r="P250" s="405"/>
      <c r="Q250" s="405"/>
      <c r="R250" s="405"/>
      <c r="S250" s="405"/>
      <c r="T250" s="405"/>
      <c r="U250" s="405"/>
      <c r="V250" s="405"/>
      <c r="W250" s="405"/>
      <c r="X250" s="405"/>
      <c r="Y250" s="405"/>
      <c r="Z250" s="405"/>
      <c r="AA250" s="405"/>
      <c r="AB250" s="405"/>
      <c r="AC250" s="405"/>
      <c r="AD250" s="405"/>
      <c r="AE250" s="405"/>
      <c r="AF250" s="405"/>
      <c r="AG250" s="405"/>
      <c r="AH250" s="405"/>
      <c r="AI250" s="404"/>
      <c r="AJ250" s="339"/>
      <c r="AK250" s="339"/>
      <c r="AL250" s="339"/>
      <c r="AM250" s="339"/>
      <c r="AN250" s="339"/>
      <c r="AO250" s="339"/>
      <c r="AP250" s="339"/>
      <c r="AQ250" s="339"/>
      <c r="AR250" s="339"/>
      <c r="AS250" s="339"/>
      <c r="AT250" s="339"/>
      <c r="AU250" s="339"/>
      <c r="AV250" s="339"/>
      <c r="AW250" s="339"/>
      <c r="AX250" s="339"/>
      <c r="AY250" s="339"/>
      <c r="AZ250" s="339"/>
      <c r="BA250" s="339"/>
      <c r="BB250" s="339"/>
      <c r="BC250" s="339"/>
      <c r="BD250" s="339"/>
      <c r="BE250" s="339"/>
      <c r="BF250" s="339"/>
      <c r="BG250" s="339"/>
      <c r="BH250" s="339"/>
      <c r="BI250" s="339"/>
      <c r="BJ250" s="339"/>
      <c r="BK250" s="339"/>
      <c r="BL250" s="339"/>
      <c r="BM250" s="339"/>
      <c r="BN250" s="339"/>
      <c r="BO250" s="339"/>
      <c r="BP250" s="339"/>
      <c r="BQ250" s="339"/>
      <c r="BR250" s="339"/>
      <c r="BS250" s="339"/>
      <c r="BT250" s="339"/>
      <c r="BU250" s="339"/>
      <c r="BV250" s="339"/>
      <c r="BW250" s="339"/>
      <c r="BX250" s="339"/>
      <c r="BY250" s="339"/>
      <c r="BZ250" s="339"/>
      <c r="CA250" s="339"/>
      <c r="CB250" s="339"/>
      <c r="CC250" s="339"/>
      <c r="CD250" s="339"/>
      <c r="CE250" s="339"/>
      <c r="CF250" s="339"/>
      <c r="CG250" s="339"/>
      <c r="CH250" s="339"/>
      <c r="CI250" s="339"/>
      <c r="CJ250" s="339"/>
      <c r="CK250" s="339"/>
      <c r="CL250" s="339"/>
      <c r="CM250" s="339"/>
    </row>
    <row r="251" spans="1:91">
      <c r="A251" s="338"/>
      <c r="B251" s="338"/>
      <c r="C251" s="338"/>
      <c r="D251" s="338"/>
      <c r="E251" s="338"/>
      <c r="F251" s="338"/>
      <c r="G251" s="338"/>
      <c r="H251" s="338"/>
      <c r="I251" s="338"/>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4"/>
      <c r="AJ251" s="339"/>
      <c r="AK251" s="339"/>
      <c r="AL251" s="339"/>
      <c r="AM251" s="339"/>
      <c r="AN251" s="339"/>
      <c r="AO251" s="339"/>
      <c r="AP251" s="339"/>
      <c r="AQ251" s="339"/>
      <c r="AR251" s="339"/>
      <c r="AS251" s="339"/>
      <c r="AT251" s="339"/>
      <c r="AU251" s="339"/>
      <c r="AV251" s="339"/>
      <c r="AW251" s="339"/>
      <c r="AX251" s="339"/>
      <c r="AY251" s="339"/>
      <c r="AZ251" s="339"/>
      <c r="BA251" s="339"/>
      <c r="BB251" s="339"/>
      <c r="BC251" s="339"/>
      <c r="BD251" s="339"/>
      <c r="BE251" s="339"/>
      <c r="BF251" s="339"/>
      <c r="BG251" s="339"/>
      <c r="BH251" s="339"/>
      <c r="BI251" s="339"/>
      <c r="BJ251" s="339"/>
      <c r="BK251" s="339"/>
      <c r="BL251" s="339"/>
      <c r="BM251" s="339"/>
      <c r="BN251" s="339"/>
      <c r="BO251" s="339"/>
      <c r="BP251" s="339"/>
      <c r="BQ251" s="339"/>
      <c r="BR251" s="339"/>
      <c r="BS251" s="339"/>
      <c r="BT251" s="339"/>
      <c r="BU251" s="339"/>
      <c r="BV251" s="339"/>
      <c r="BW251" s="339"/>
      <c r="BX251" s="339"/>
      <c r="BY251" s="339"/>
      <c r="BZ251" s="339"/>
      <c r="CA251" s="339"/>
      <c r="CB251" s="339"/>
      <c r="CC251" s="339"/>
      <c r="CD251" s="339"/>
      <c r="CE251" s="339"/>
      <c r="CF251" s="339"/>
      <c r="CG251" s="339"/>
      <c r="CH251" s="339"/>
      <c r="CI251" s="339"/>
      <c r="CJ251" s="339"/>
      <c r="CK251" s="339"/>
      <c r="CL251" s="339"/>
      <c r="CM251" s="339"/>
    </row>
    <row r="252" spans="1:91">
      <c r="A252" s="338"/>
      <c r="B252" s="338"/>
      <c r="C252" s="338"/>
      <c r="D252" s="338"/>
      <c r="E252" s="338"/>
      <c r="F252" s="338"/>
      <c r="G252" s="338"/>
      <c r="H252" s="338"/>
      <c r="I252" s="338"/>
      <c r="J252" s="405"/>
      <c r="K252" s="405"/>
      <c r="L252" s="405"/>
      <c r="M252" s="405"/>
      <c r="N252" s="405"/>
      <c r="O252" s="405"/>
      <c r="P252" s="405"/>
      <c r="Q252" s="405"/>
      <c r="R252" s="405"/>
      <c r="S252" s="405"/>
      <c r="T252" s="405"/>
      <c r="U252" s="405"/>
      <c r="V252" s="405"/>
      <c r="W252" s="405"/>
      <c r="X252" s="405"/>
      <c r="Y252" s="405"/>
      <c r="Z252" s="405"/>
      <c r="AA252" s="405"/>
      <c r="AB252" s="405"/>
      <c r="AC252" s="405"/>
      <c r="AD252" s="405"/>
      <c r="AE252" s="405"/>
      <c r="AF252" s="405"/>
      <c r="AG252" s="405"/>
      <c r="AH252" s="405"/>
      <c r="AI252" s="404"/>
      <c r="AJ252" s="339"/>
      <c r="AK252" s="339"/>
      <c r="AL252" s="339"/>
      <c r="AM252" s="339"/>
      <c r="AN252" s="339"/>
      <c r="AO252" s="339"/>
      <c r="AP252" s="339"/>
      <c r="AQ252" s="339"/>
      <c r="AR252" s="339"/>
      <c r="AS252" s="339"/>
      <c r="AT252" s="339"/>
      <c r="AU252" s="339"/>
      <c r="AV252" s="339"/>
      <c r="AW252" s="339"/>
      <c r="AX252" s="339"/>
      <c r="AY252" s="339"/>
      <c r="AZ252" s="339"/>
      <c r="BA252" s="339"/>
      <c r="BB252" s="339"/>
      <c r="BC252" s="339"/>
      <c r="BD252" s="339"/>
      <c r="BE252" s="339"/>
      <c r="BF252" s="339"/>
      <c r="BG252" s="339"/>
      <c r="BH252" s="339"/>
      <c r="BI252" s="339"/>
      <c r="BJ252" s="339"/>
      <c r="BK252" s="339"/>
      <c r="BL252" s="339"/>
      <c r="BM252" s="339"/>
      <c r="BN252" s="339"/>
      <c r="BO252" s="339"/>
      <c r="BP252" s="339"/>
      <c r="BQ252" s="339"/>
      <c r="BR252" s="339"/>
      <c r="BS252" s="339"/>
      <c r="BT252" s="339"/>
      <c r="BU252" s="339"/>
      <c r="BV252" s="339"/>
      <c r="BW252" s="339"/>
      <c r="BX252" s="339"/>
      <c r="BY252" s="339"/>
      <c r="BZ252" s="339"/>
      <c r="CA252" s="339"/>
      <c r="CB252" s="339"/>
      <c r="CC252" s="339"/>
      <c r="CD252" s="339"/>
      <c r="CE252" s="339"/>
      <c r="CF252" s="339"/>
      <c r="CG252" s="339"/>
      <c r="CH252" s="339"/>
      <c r="CI252" s="339"/>
      <c r="CJ252" s="339"/>
      <c r="CK252" s="339"/>
      <c r="CL252" s="339"/>
      <c r="CM252" s="339"/>
    </row>
    <row r="253" spans="1:91">
      <c r="A253" s="338"/>
      <c r="B253" s="338"/>
      <c r="C253" s="338"/>
      <c r="D253" s="338"/>
      <c r="E253" s="338"/>
      <c r="F253" s="338"/>
      <c r="G253" s="338"/>
      <c r="H253" s="338"/>
      <c r="I253" s="338"/>
      <c r="J253" s="405"/>
      <c r="K253" s="405"/>
      <c r="L253" s="405"/>
      <c r="M253" s="405"/>
      <c r="N253" s="405"/>
      <c r="O253" s="405"/>
      <c r="P253" s="405"/>
      <c r="Q253" s="405"/>
      <c r="R253" s="405"/>
      <c r="S253" s="405"/>
      <c r="T253" s="405"/>
      <c r="U253" s="405"/>
      <c r="V253" s="405"/>
      <c r="W253" s="405"/>
      <c r="X253" s="405"/>
      <c r="Y253" s="405"/>
      <c r="Z253" s="405"/>
      <c r="AA253" s="405"/>
      <c r="AB253" s="405"/>
      <c r="AC253" s="405"/>
      <c r="AD253" s="405"/>
      <c r="AE253" s="405"/>
      <c r="AF253" s="405"/>
      <c r="AG253" s="405"/>
      <c r="AH253" s="405"/>
      <c r="AI253" s="404"/>
      <c r="AJ253" s="339"/>
      <c r="AK253" s="339"/>
      <c r="AL253" s="339"/>
      <c r="AM253" s="339"/>
      <c r="AN253" s="339"/>
      <c r="AO253" s="339"/>
      <c r="AP253" s="339"/>
      <c r="AQ253" s="339"/>
      <c r="AR253" s="339"/>
      <c r="AS253" s="339"/>
      <c r="AT253" s="339"/>
      <c r="AU253" s="339"/>
      <c r="AV253" s="339"/>
      <c r="AW253" s="339"/>
      <c r="AX253" s="339"/>
      <c r="AY253" s="339"/>
      <c r="AZ253" s="339"/>
      <c r="BA253" s="339"/>
      <c r="BB253" s="339"/>
      <c r="BC253" s="339"/>
      <c r="BD253" s="339"/>
      <c r="BE253" s="339"/>
      <c r="BF253" s="339"/>
      <c r="BG253" s="339"/>
      <c r="BH253" s="339"/>
      <c r="BI253" s="339"/>
      <c r="BJ253" s="339"/>
      <c r="BK253" s="339"/>
      <c r="BL253" s="339"/>
      <c r="BM253" s="339"/>
      <c r="BN253" s="339"/>
      <c r="BO253" s="339"/>
      <c r="BP253" s="339"/>
      <c r="BQ253" s="339"/>
      <c r="BR253" s="339"/>
      <c r="BS253" s="339"/>
      <c r="BT253" s="339"/>
      <c r="BU253" s="339"/>
      <c r="BV253" s="339"/>
      <c r="BW253" s="339"/>
      <c r="BX253" s="339"/>
      <c r="BY253" s="339"/>
      <c r="BZ253" s="339"/>
      <c r="CA253" s="339"/>
      <c r="CB253" s="339"/>
      <c r="CC253" s="339"/>
      <c r="CD253" s="339"/>
      <c r="CE253" s="339"/>
      <c r="CF253" s="339"/>
      <c r="CG253" s="339"/>
      <c r="CH253" s="339"/>
      <c r="CI253" s="339"/>
      <c r="CJ253" s="339"/>
      <c r="CK253" s="339"/>
      <c r="CL253" s="339"/>
      <c r="CM253" s="339"/>
    </row>
    <row r="254" spans="1:91">
      <c r="A254" s="338"/>
      <c r="B254" s="338"/>
      <c r="C254" s="338"/>
      <c r="D254" s="338"/>
      <c r="E254" s="338"/>
      <c r="F254" s="338"/>
      <c r="G254" s="338"/>
      <c r="H254" s="338"/>
      <c r="I254" s="338"/>
      <c r="J254" s="405"/>
      <c r="K254" s="405"/>
      <c r="L254" s="405"/>
      <c r="M254" s="405"/>
      <c r="N254" s="405"/>
      <c r="O254" s="405"/>
      <c r="P254" s="405"/>
      <c r="Q254" s="405"/>
      <c r="R254" s="405"/>
      <c r="S254" s="405"/>
      <c r="T254" s="405"/>
      <c r="U254" s="405"/>
      <c r="V254" s="405"/>
      <c r="W254" s="405"/>
      <c r="X254" s="405"/>
      <c r="Y254" s="405"/>
      <c r="Z254" s="405"/>
      <c r="AA254" s="405"/>
      <c r="AB254" s="405"/>
      <c r="AC254" s="405"/>
      <c r="AD254" s="405"/>
      <c r="AE254" s="405"/>
      <c r="AF254" s="405"/>
      <c r="AG254" s="405"/>
      <c r="AH254" s="405"/>
      <c r="AI254" s="404"/>
      <c r="AJ254" s="339"/>
      <c r="AK254" s="339"/>
      <c r="AL254" s="339"/>
      <c r="AM254" s="339"/>
      <c r="AN254" s="339"/>
      <c r="AO254" s="339"/>
      <c r="AP254" s="339"/>
      <c r="AQ254" s="339"/>
      <c r="AR254" s="339"/>
      <c r="AS254" s="339"/>
      <c r="AT254" s="339"/>
      <c r="AU254" s="339"/>
      <c r="AV254" s="339"/>
      <c r="AW254" s="339"/>
      <c r="AX254" s="339"/>
      <c r="AY254" s="339"/>
      <c r="AZ254" s="339"/>
      <c r="BA254" s="339"/>
      <c r="BB254" s="339"/>
      <c r="BC254" s="339"/>
      <c r="BD254" s="339"/>
      <c r="BE254" s="339"/>
      <c r="BF254" s="339"/>
      <c r="BG254" s="339"/>
      <c r="BH254" s="339"/>
      <c r="BI254" s="339"/>
      <c r="BJ254" s="339"/>
      <c r="BK254" s="339"/>
      <c r="BL254" s="339"/>
      <c r="BM254" s="339"/>
      <c r="BN254" s="339"/>
      <c r="BO254" s="339"/>
      <c r="BP254" s="339"/>
      <c r="BQ254" s="339"/>
      <c r="BR254" s="339"/>
      <c r="BS254" s="339"/>
      <c r="BT254" s="339"/>
      <c r="BU254" s="339"/>
      <c r="BV254" s="339"/>
      <c r="BW254" s="339"/>
      <c r="BX254" s="339"/>
      <c r="BY254" s="339"/>
      <c r="BZ254" s="339"/>
      <c r="CA254" s="339"/>
      <c r="CB254" s="339"/>
      <c r="CC254" s="339"/>
      <c r="CD254" s="339"/>
      <c r="CE254" s="339"/>
      <c r="CF254" s="339"/>
      <c r="CG254" s="339"/>
      <c r="CH254" s="339"/>
      <c r="CI254" s="339"/>
      <c r="CJ254" s="339"/>
      <c r="CK254" s="339"/>
      <c r="CL254" s="339"/>
      <c r="CM254" s="339"/>
    </row>
    <row r="255" spans="1:91">
      <c r="A255" s="338"/>
      <c r="B255" s="338"/>
      <c r="C255" s="338"/>
      <c r="D255" s="338"/>
      <c r="E255" s="338"/>
      <c r="F255" s="338"/>
      <c r="G255" s="338"/>
      <c r="H255" s="338"/>
      <c r="I255" s="338"/>
      <c r="J255" s="405"/>
      <c r="K255" s="405"/>
      <c r="L255" s="405"/>
      <c r="M255" s="405"/>
      <c r="N255" s="405"/>
      <c r="O255" s="405"/>
      <c r="P255" s="405"/>
      <c r="Q255" s="405"/>
      <c r="R255" s="405"/>
      <c r="S255" s="405"/>
      <c r="T255" s="405"/>
      <c r="U255" s="405"/>
      <c r="V255" s="405"/>
      <c r="W255" s="405"/>
      <c r="X255" s="405"/>
      <c r="Y255" s="405"/>
      <c r="Z255" s="405"/>
      <c r="AA255" s="405"/>
      <c r="AB255" s="405"/>
      <c r="AC255" s="405"/>
      <c r="AD255" s="405"/>
      <c r="AE255" s="405"/>
      <c r="AF255" s="405"/>
      <c r="AG255" s="405"/>
      <c r="AH255" s="405"/>
      <c r="AI255" s="404"/>
      <c r="AJ255" s="339"/>
      <c r="AK255" s="339"/>
      <c r="AL255" s="339"/>
      <c r="AM255" s="339"/>
      <c r="AN255" s="339"/>
      <c r="AO255" s="339"/>
      <c r="AP255" s="339"/>
      <c r="AQ255" s="339"/>
      <c r="AR255" s="339"/>
      <c r="AS255" s="339"/>
      <c r="AT255" s="339"/>
      <c r="AU255" s="339"/>
      <c r="AV255" s="339"/>
      <c r="AW255" s="339"/>
      <c r="AX255" s="339"/>
      <c r="AY255" s="339"/>
      <c r="AZ255" s="339"/>
      <c r="BA255" s="339"/>
      <c r="BB255" s="339"/>
      <c r="BC255" s="339"/>
      <c r="BD255" s="339"/>
      <c r="BE255" s="339"/>
      <c r="BF255" s="339"/>
      <c r="BG255" s="339"/>
      <c r="BH255" s="339"/>
      <c r="BI255" s="339"/>
      <c r="BJ255" s="339"/>
      <c r="BK255" s="339"/>
      <c r="BL255" s="339"/>
      <c r="BM255" s="339"/>
      <c r="BN255" s="339"/>
      <c r="BO255" s="339"/>
      <c r="BP255" s="339"/>
      <c r="BQ255" s="339"/>
      <c r="BR255" s="339"/>
      <c r="BS255" s="339"/>
      <c r="BT255" s="339"/>
      <c r="BU255" s="339"/>
      <c r="BV255" s="339"/>
      <c r="BW255" s="339"/>
      <c r="BX255" s="339"/>
      <c r="BY255" s="339"/>
      <c r="BZ255" s="339"/>
      <c r="CA255" s="339"/>
      <c r="CB255" s="339"/>
      <c r="CC255" s="339"/>
      <c r="CD255" s="339"/>
      <c r="CE255" s="339"/>
      <c r="CF255" s="339"/>
      <c r="CG255" s="339"/>
      <c r="CH255" s="339"/>
      <c r="CI255" s="339"/>
      <c r="CJ255" s="339"/>
      <c r="CK255" s="339"/>
      <c r="CL255" s="339"/>
      <c r="CM255" s="339"/>
    </row>
    <row r="256" spans="1:91">
      <c r="A256" s="338"/>
      <c r="B256" s="338"/>
      <c r="C256" s="338"/>
      <c r="D256" s="338"/>
      <c r="E256" s="338"/>
      <c r="F256" s="338"/>
      <c r="G256" s="338"/>
      <c r="H256" s="338"/>
      <c r="I256" s="338"/>
      <c r="J256" s="405"/>
      <c r="K256" s="405"/>
      <c r="L256" s="405"/>
      <c r="M256" s="405"/>
      <c r="N256" s="405"/>
      <c r="O256" s="405"/>
      <c r="P256" s="405"/>
      <c r="Q256" s="405"/>
      <c r="R256" s="405"/>
      <c r="S256" s="405"/>
      <c r="T256" s="405"/>
      <c r="U256" s="405"/>
      <c r="V256" s="405"/>
      <c r="W256" s="405"/>
      <c r="X256" s="405"/>
      <c r="Y256" s="405"/>
      <c r="Z256" s="405"/>
      <c r="AA256" s="405"/>
      <c r="AB256" s="405"/>
      <c r="AC256" s="405"/>
      <c r="AD256" s="405"/>
      <c r="AE256" s="405"/>
      <c r="AF256" s="405"/>
      <c r="AG256" s="405"/>
      <c r="AH256" s="405"/>
      <c r="AI256" s="404"/>
      <c r="AJ256" s="339"/>
      <c r="AK256" s="339"/>
      <c r="AL256" s="339"/>
      <c r="AM256" s="339"/>
      <c r="AN256" s="339"/>
      <c r="AO256" s="339"/>
      <c r="AP256" s="339"/>
      <c r="AQ256" s="339"/>
      <c r="AR256" s="339"/>
      <c r="AS256" s="339"/>
      <c r="AT256" s="339"/>
      <c r="AU256" s="339"/>
      <c r="AV256" s="339"/>
      <c r="AW256" s="339"/>
      <c r="AX256" s="339"/>
      <c r="AY256" s="339"/>
      <c r="AZ256" s="339"/>
      <c r="BA256" s="339"/>
      <c r="BB256" s="339"/>
      <c r="BC256" s="339"/>
      <c r="BD256" s="339"/>
      <c r="BE256" s="339"/>
      <c r="BF256" s="339"/>
      <c r="BG256" s="339"/>
      <c r="BH256" s="339"/>
      <c r="BI256" s="339"/>
      <c r="BJ256" s="339"/>
      <c r="BK256" s="339"/>
      <c r="BL256" s="339"/>
      <c r="BM256" s="339"/>
      <c r="BN256" s="339"/>
      <c r="BO256" s="339"/>
      <c r="BP256" s="339"/>
      <c r="BQ256" s="339"/>
      <c r="BR256" s="339"/>
      <c r="BS256" s="339"/>
      <c r="BT256" s="339"/>
      <c r="BU256" s="339"/>
      <c r="BV256" s="339"/>
      <c r="BW256" s="339"/>
      <c r="BX256" s="339"/>
      <c r="BY256" s="339"/>
      <c r="BZ256" s="339"/>
      <c r="CA256" s="339"/>
      <c r="CB256" s="339"/>
      <c r="CC256" s="339"/>
      <c r="CD256" s="339"/>
      <c r="CE256" s="339"/>
      <c r="CF256" s="339"/>
      <c r="CG256" s="339"/>
      <c r="CH256" s="339"/>
      <c r="CI256" s="339"/>
      <c r="CJ256" s="339"/>
      <c r="CK256" s="339"/>
      <c r="CL256" s="339"/>
      <c r="CM256" s="339"/>
    </row>
    <row r="257" spans="1:91">
      <c r="A257" s="338"/>
      <c r="B257" s="338"/>
      <c r="C257" s="338"/>
      <c r="D257" s="338"/>
      <c r="E257" s="338"/>
      <c r="F257" s="338"/>
      <c r="G257" s="338"/>
      <c r="H257" s="338"/>
      <c r="I257" s="338"/>
      <c r="J257" s="405"/>
      <c r="K257" s="405"/>
      <c r="L257" s="405"/>
      <c r="M257" s="405"/>
      <c r="N257" s="405"/>
      <c r="O257" s="405"/>
      <c r="P257" s="405"/>
      <c r="Q257" s="405"/>
      <c r="R257" s="405"/>
      <c r="S257" s="405"/>
      <c r="T257" s="405"/>
      <c r="U257" s="405"/>
      <c r="V257" s="405"/>
      <c r="W257" s="405"/>
      <c r="X257" s="405"/>
      <c r="Y257" s="405"/>
      <c r="Z257" s="405"/>
      <c r="AA257" s="405"/>
      <c r="AB257" s="405"/>
      <c r="AC257" s="405"/>
      <c r="AD257" s="405"/>
      <c r="AE257" s="405"/>
      <c r="AF257" s="405"/>
      <c r="AG257" s="405"/>
      <c r="AH257" s="405"/>
      <c r="AI257" s="404"/>
      <c r="AJ257" s="339"/>
      <c r="AK257" s="339"/>
      <c r="AL257" s="339"/>
      <c r="AM257" s="339"/>
      <c r="AN257" s="339"/>
      <c r="AO257" s="339"/>
      <c r="AP257" s="339"/>
      <c r="AQ257" s="339"/>
      <c r="AR257" s="339"/>
      <c r="AS257" s="339"/>
      <c r="AT257" s="339"/>
      <c r="AU257" s="339"/>
      <c r="AV257" s="339"/>
      <c r="AW257" s="339"/>
      <c r="AX257" s="339"/>
      <c r="AY257" s="339"/>
      <c r="AZ257" s="339"/>
      <c r="BA257" s="339"/>
      <c r="BB257" s="339"/>
      <c r="BC257" s="339"/>
      <c r="BD257" s="339"/>
      <c r="BE257" s="339"/>
      <c r="BF257" s="339"/>
      <c r="BG257" s="339"/>
      <c r="BH257" s="339"/>
      <c r="BI257" s="339"/>
      <c r="BJ257" s="339"/>
      <c r="BK257" s="339"/>
      <c r="BL257" s="339"/>
      <c r="BM257" s="339"/>
      <c r="BN257" s="339"/>
      <c r="BO257" s="339"/>
      <c r="BP257" s="339"/>
      <c r="BQ257" s="339"/>
      <c r="BR257" s="339"/>
      <c r="BS257" s="339"/>
      <c r="BT257" s="339"/>
      <c r="BU257" s="339"/>
      <c r="BV257" s="339"/>
      <c r="BW257" s="339"/>
      <c r="BX257" s="339"/>
      <c r="BY257" s="339"/>
      <c r="BZ257" s="339"/>
      <c r="CA257" s="339"/>
      <c r="CB257" s="339"/>
      <c r="CC257" s="339"/>
      <c r="CD257" s="339"/>
      <c r="CE257" s="339"/>
      <c r="CF257" s="339"/>
      <c r="CG257" s="339"/>
      <c r="CH257" s="339"/>
      <c r="CI257" s="339"/>
      <c r="CJ257" s="339"/>
      <c r="CK257" s="339"/>
      <c r="CL257" s="339"/>
      <c r="CM257" s="339"/>
    </row>
    <row r="258" spans="1:91">
      <c r="A258" s="338"/>
      <c r="B258" s="338"/>
      <c r="C258" s="338"/>
      <c r="D258" s="338"/>
      <c r="E258" s="338"/>
      <c r="F258" s="338"/>
      <c r="G258" s="338"/>
      <c r="H258" s="338"/>
      <c r="I258" s="338"/>
      <c r="J258" s="405"/>
      <c r="K258" s="405"/>
      <c r="L258" s="405"/>
      <c r="M258" s="405"/>
      <c r="N258" s="405"/>
      <c r="O258" s="405"/>
      <c r="P258" s="405"/>
      <c r="Q258" s="405"/>
      <c r="R258" s="405"/>
      <c r="S258" s="405"/>
      <c r="T258" s="405"/>
      <c r="U258" s="405"/>
      <c r="V258" s="405"/>
      <c r="W258" s="405"/>
      <c r="X258" s="405"/>
      <c r="Y258" s="405"/>
      <c r="Z258" s="405"/>
      <c r="AA258" s="405"/>
      <c r="AB258" s="405"/>
      <c r="AC258" s="405"/>
      <c r="AD258" s="405"/>
      <c r="AE258" s="405"/>
      <c r="AF258" s="405"/>
      <c r="AG258" s="405"/>
      <c r="AH258" s="405"/>
      <c r="AI258" s="404"/>
      <c r="AJ258" s="339"/>
      <c r="AK258" s="339"/>
      <c r="AL258" s="339"/>
      <c r="AM258" s="339"/>
      <c r="AN258" s="339"/>
      <c r="AO258" s="339"/>
      <c r="AP258" s="339"/>
      <c r="AQ258" s="339"/>
      <c r="AR258" s="339"/>
      <c r="AS258" s="339"/>
      <c r="AT258" s="339"/>
      <c r="AU258" s="339"/>
      <c r="AV258" s="339"/>
      <c r="AW258" s="339"/>
      <c r="AX258" s="339"/>
      <c r="AY258" s="339"/>
      <c r="AZ258" s="339"/>
      <c r="BA258" s="339"/>
      <c r="BB258" s="339"/>
      <c r="BC258" s="339"/>
      <c r="BD258" s="339"/>
      <c r="BE258" s="339"/>
      <c r="BF258" s="339"/>
      <c r="BG258" s="339"/>
      <c r="BH258" s="339"/>
      <c r="BI258" s="339"/>
      <c r="BJ258" s="339"/>
      <c r="BK258" s="339"/>
      <c r="BL258" s="339"/>
      <c r="BM258" s="339"/>
      <c r="BN258" s="339"/>
      <c r="BO258" s="339"/>
      <c r="BP258" s="339"/>
      <c r="BQ258" s="339"/>
      <c r="BR258" s="339"/>
      <c r="BS258" s="339"/>
      <c r="BT258" s="339"/>
      <c r="BU258" s="339"/>
      <c r="BV258" s="339"/>
      <c r="BW258" s="339"/>
      <c r="BX258" s="339"/>
      <c r="BY258" s="339"/>
      <c r="BZ258" s="339"/>
      <c r="CA258" s="339"/>
      <c r="CB258" s="339"/>
      <c r="CC258" s="339"/>
      <c r="CD258" s="339"/>
      <c r="CE258" s="339"/>
      <c r="CF258" s="339"/>
      <c r="CG258" s="339"/>
      <c r="CH258" s="339"/>
      <c r="CI258" s="339"/>
      <c r="CJ258" s="339"/>
      <c r="CK258" s="339"/>
      <c r="CL258" s="339"/>
      <c r="CM258" s="339"/>
    </row>
    <row r="259" spans="1:91">
      <c r="A259" s="338"/>
      <c r="B259" s="338"/>
      <c r="C259" s="338"/>
      <c r="D259" s="338"/>
      <c r="E259" s="338"/>
      <c r="F259" s="338"/>
      <c r="G259" s="338"/>
      <c r="H259" s="338"/>
      <c r="I259" s="338"/>
      <c r="J259" s="405"/>
      <c r="K259" s="405"/>
      <c r="L259" s="405"/>
      <c r="M259" s="405"/>
      <c r="N259" s="405"/>
      <c r="O259" s="405"/>
      <c r="P259" s="405"/>
      <c r="Q259" s="405"/>
      <c r="R259" s="405"/>
      <c r="S259" s="405"/>
      <c r="T259" s="405"/>
      <c r="U259" s="405"/>
      <c r="V259" s="405"/>
      <c r="W259" s="405"/>
      <c r="X259" s="405"/>
      <c r="Y259" s="405"/>
      <c r="Z259" s="405"/>
      <c r="AA259" s="405"/>
      <c r="AB259" s="405"/>
      <c r="AC259" s="405"/>
      <c r="AD259" s="405"/>
      <c r="AE259" s="405"/>
      <c r="AF259" s="405"/>
      <c r="AG259" s="405"/>
      <c r="AH259" s="405"/>
      <c r="AI259" s="404"/>
      <c r="AJ259" s="339"/>
      <c r="AK259" s="339"/>
      <c r="AL259" s="339"/>
      <c r="AM259" s="339"/>
      <c r="AN259" s="339"/>
      <c r="AO259" s="339"/>
      <c r="AP259" s="339"/>
      <c r="AQ259" s="339"/>
      <c r="AR259" s="339"/>
      <c r="AS259" s="339"/>
      <c r="AT259" s="339"/>
      <c r="AU259" s="339"/>
      <c r="AV259" s="339"/>
      <c r="AW259" s="339"/>
      <c r="AX259" s="339"/>
      <c r="AY259" s="339"/>
      <c r="AZ259" s="339"/>
      <c r="BA259" s="339"/>
      <c r="BB259" s="339"/>
      <c r="BC259" s="339"/>
      <c r="BD259" s="339"/>
      <c r="BE259" s="339"/>
      <c r="BF259" s="339"/>
      <c r="BG259" s="339"/>
      <c r="BH259" s="339"/>
      <c r="BI259" s="339"/>
      <c r="BJ259" s="339"/>
      <c r="BK259" s="339"/>
      <c r="BL259" s="339"/>
      <c r="BM259" s="339"/>
      <c r="BN259" s="339"/>
      <c r="BO259" s="339"/>
      <c r="BP259" s="339"/>
      <c r="BQ259" s="339"/>
      <c r="BR259" s="339"/>
      <c r="BS259" s="339"/>
      <c r="BT259" s="339"/>
      <c r="BU259" s="339"/>
      <c r="BV259" s="339"/>
      <c r="BW259" s="339"/>
      <c r="BX259" s="339"/>
      <c r="BY259" s="339"/>
      <c r="BZ259" s="339"/>
      <c r="CA259" s="339"/>
      <c r="CB259" s="339"/>
      <c r="CC259" s="339"/>
      <c r="CD259" s="339"/>
      <c r="CE259" s="339"/>
      <c r="CF259" s="339"/>
      <c r="CG259" s="339"/>
      <c r="CH259" s="339"/>
      <c r="CI259" s="339"/>
      <c r="CJ259" s="339"/>
      <c r="CK259" s="339"/>
      <c r="CL259" s="339"/>
      <c r="CM259" s="339"/>
    </row>
    <row r="260" spans="1:91">
      <c r="A260" s="338"/>
      <c r="B260" s="338"/>
      <c r="C260" s="338"/>
      <c r="D260" s="338"/>
      <c r="E260" s="338"/>
      <c r="F260" s="338"/>
      <c r="G260" s="338"/>
      <c r="H260" s="338"/>
      <c r="I260" s="338"/>
      <c r="J260" s="405"/>
      <c r="K260" s="405"/>
      <c r="L260" s="405"/>
      <c r="M260" s="405"/>
      <c r="N260" s="405"/>
      <c r="O260" s="405"/>
      <c r="P260" s="405"/>
      <c r="Q260" s="405"/>
      <c r="R260" s="405"/>
      <c r="S260" s="405"/>
      <c r="T260" s="405"/>
      <c r="U260" s="405"/>
      <c r="V260" s="405"/>
      <c r="W260" s="405"/>
      <c r="X260" s="405"/>
      <c r="Y260" s="405"/>
      <c r="Z260" s="405"/>
      <c r="AA260" s="405"/>
      <c r="AB260" s="405"/>
      <c r="AC260" s="405"/>
      <c r="AD260" s="405"/>
      <c r="AE260" s="405"/>
      <c r="AF260" s="405"/>
      <c r="AG260" s="405"/>
      <c r="AH260" s="405"/>
      <c r="AI260" s="404"/>
      <c r="AJ260" s="339"/>
      <c r="AK260" s="339"/>
      <c r="AL260" s="339"/>
      <c r="AM260" s="339"/>
      <c r="AN260" s="339"/>
      <c r="AO260" s="339"/>
      <c r="AP260" s="339"/>
      <c r="AQ260" s="339"/>
      <c r="AR260" s="339"/>
      <c r="AS260" s="339"/>
      <c r="AT260" s="339"/>
      <c r="AU260" s="339"/>
      <c r="AV260" s="339"/>
      <c r="AW260" s="339"/>
      <c r="AX260" s="339"/>
      <c r="AY260" s="339"/>
      <c r="AZ260" s="339"/>
      <c r="BA260" s="339"/>
      <c r="BB260" s="339"/>
      <c r="BC260" s="339"/>
      <c r="BD260" s="339"/>
      <c r="BE260" s="339"/>
      <c r="BF260" s="339"/>
      <c r="BG260" s="339"/>
      <c r="BH260" s="339"/>
      <c r="BI260" s="339"/>
      <c r="BJ260" s="339"/>
      <c r="BK260" s="339"/>
      <c r="BL260" s="339"/>
      <c r="BM260" s="339"/>
      <c r="BN260" s="339"/>
      <c r="BO260" s="339"/>
      <c r="BP260" s="339"/>
      <c r="BQ260" s="339"/>
      <c r="BR260" s="339"/>
      <c r="BS260" s="339"/>
      <c r="BT260" s="339"/>
      <c r="BU260" s="339"/>
      <c r="BV260" s="339"/>
      <c r="BW260" s="339"/>
      <c r="BX260" s="339"/>
      <c r="BY260" s="339"/>
      <c r="BZ260" s="339"/>
      <c r="CA260" s="339"/>
      <c r="CB260" s="339"/>
      <c r="CC260" s="339"/>
      <c r="CD260" s="339"/>
      <c r="CE260" s="339"/>
      <c r="CF260" s="339"/>
      <c r="CG260" s="339"/>
      <c r="CH260" s="339"/>
      <c r="CI260" s="339"/>
      <c r="CJ260" s="339"/>
      <c r="CK260" s="339"/>
      <c r="CL260" s="339"/>
      <c r="CM260" s="339"/>
    </row>
    <row r="261" spans="1:91">
      <c r="A261" s="338"/>
      <c r="B261" s="338"/>
      <c r="C261" s="338"/>
      <c r="D261" s="338"/>
      <c r="E261" s="338"/>
      <c r="F261" s="338"/>
      <c r="G261" s="338"/>
      <c r="H261" s="338"/>
      <c r="I261" s="338"/>
      <c r="J261" s="405"/>
      <c r="K261" s="405"/>
      <c r="L261" s="405"/>
      <c r="M261" s="405"/>
      <c r="N261" s="405"/>
      <c r="O261" s="405"/>
      <c r="P261" s="405"/>
      <c r="Q261" s="405"/>
      <c r="R261" s="405"/>
      <c r="S261" s="405"/>
      <c r="T261" s="405"/>
      <c r="U261" s="405"/>
      <c r="V261" s="405"/>
      <c r="W261" s="405"/>
      <c r="X261" s="405"/>
      <c r="Y261" s="405"/>
      <c r="Z261" s="405"/>
      <c r="AA261" s="405"/>
      <c r="AB261" s="405"/>
      <c r="AC261" s="405"/>
      <c r="AD261" s="405"/>
      <c r="AE261" s="405"/>
      <c r="AF261" s="405"/>
      <c r="AG261" s="405"/>
      <c r="AH261" s="405"/>
      <c r="AI261" s="404"/>
      <c r="AJ261" s="339"/>
      <c r="AK261" s="339"/>
      <c r="AL261" s="339"/>
      <c r="AM261" s="339"/>
      <c r="AN261" s="339"/>
      <c r="AO261" s="339"/>
      <c r="AP261" s="339"/>
      <c r="AQ261" s="339"/>
      <c r="AR261" s="339"/>
      <c r="AS261" s="339"/>
      <c r="AT261" s="339"/>
      <c r="AU261" s="339"/>
      <c r="AV261" s="339"/>
      <c r="AW261" s="339"/>
      <c r="AX261" s="339"/>
      <c r="AY261" s="339"/>
      <c r="AZ261" s="339"/>
      <c r="BA261" s="339"/>
      <c r="BB261" s="339"/>
      <c r="BC261" s="339"/>
      <c r="BD261" s="339"/>
      <c r="BE261" s="339"/>
      <c r="BF261" s="339"/>
      <c r="BG261" s="339"/>
      <c r="BH261" s="339"/>
      <c r="BI261" s="339"/>
      <c r="BJ261" s="339"/>
      <c r="BK261" s="339"/>
      <c r="BL261" s="339"/>
      <c r="BM261" s="339"/>
      <c r="BN261" s="339"/>
      <c r="BO261" s="339"/>
      <c r="BP261" s="339"/>
      <c r="BQ261" s="339"/>
      <c r="BR261" s="339"/>
      <c r="BS261" s="339"/>
      <c r="BT261" s="339"/>
      <c r="BU261" s="339"/>
      <c r="BV261" s="339"/>
      <c r="BW261" s="339"/>
      <c r="BX261" s="339"/>
      <c r="BY261" s="339"/>
      <c r="BZ261" s="339"/>
      <c r="CA261" s="339"/>
      <c r="CB261" s="339"/>
      <c r="CC261" s="339"/>
      <c r="CD261" s="339"/>
      <c r="CE261" s="339"/>
      <c r="CF261" s="339"/>
      <c r="CG261" s="339"/>
      <c r="CH261" s="339"/>
      <c r="CI261" s="339"/>
      <c r="CJ261" s="339"/>
      <c r="CK261" s="339"/>
      <c r="CL261" s="339"/>
      <c r="CM261" s="339"/>
    </row>
    <row r="262" spans="1:91">
      <c r="A262" s="338"/>
      <c r="B262" s="338"/>
      <c r="C262" s="338"/>
      <c r="D262" s="338"/>
      <c r="E262" s="338"/>
      <c r="F262" s="338"/>
      <c r="G262" s="338"/>
      <c r="H262" s="338"/>
      <c r="I262" s="338"/>
      <c r="J262" s="405"/>
      <c r="K262" s="405"/>
      <c r="L262" s="405"/>
      <c r="M262" s="405"/>
      <c r="N262" s="405"/>
      <c r="O262" s="405"/>
      <c r="P262" s="405"/>
      <c r="Q262" s="405"/>
      <c r="R262" s="405"/>
      <c r="S262" s="405"/>
      <c r="T262" s="405"/>
      <c r="U262" s="405"/>
      <c r="V262" s="405"/>
      <c r="W262" s="405"/>
      <c r="X262" s="405"/>
      <c r="Y262" s="405"/>
      <c r="Z262" s="405"/>
      <c r="AA262" s="405"/>
      <c r="AB262" s="405"/>
      <c r="AC262" s="405"/>
      <c r="AD262" s="405"/>
      <c r="AE262" s="405"/>
      <c r="AF262" s="405"/>
      <c r="AG262" s="405"/>
      <c r="AH262" s="405"/>
      <c r="AI262" s="404"/>
      <c r="AJ262" s="339"/>
      <c r="AK262" s="339"/>
      <c r="AL262" s="339"/>
      <c r="AM262" s="339"/>
      <c r="AN262" s="339"/>
      <c r="AO262" s="339"/>
      <c r="AP262" s="339"/>
      <c r="AQ262" s="339"/>
      <c r="AR262" s="339"/>
      <c r="AS262" s="339"/>
      <c r="AT262" s="339"/>
      <c r="AU262" s="339"/>
      <c r="AV262" s="339"/>
      <c r="AW262" s="339"/>
      <c r="AX262" s="339"/>
      <c r="AY262" s="339"/>
      <c r="AZ262" s="339"/>
      <c r="BA262" s="339"/>
      <c r="BB262" s="339"/>
      <c r="BC262" s="339"/>
      <c r="BD262" s="339"/>
      <c r="BE262" s="339"/>
      <c r="BF262" s="339"/>
      <c r="BG262" s="339"/>
      <c r="BH262" s="339"/>
      <c r="BI262" s="339"/>
      <c r="BJ262" s="339"/>
      <c r="BK262" s="339"/>
      <c r="BL262" s="339"/>
      <c r="BM262" s="339"/>
      <c r="BN262" s="339"/>
      <c r="BO262" s="339"/>
      <c r="BP262" s="339"/>
      <c r="BQ262" s="339"/>
      <c r="BR262" s="339"/>
      <c r="BS262" s="339"/>
      <c r="BT262" s="339"/>
      <c r="BU262" s="339"/>
      <c r="BV262" s="339"/>
      <c r="BW262" s="339"/>
      <c r="BX262" s="339"/>
      <c r="BY262" s="339"/>
      <c r="BZ262" s="339"/>
      <c r="CA262" s="339"/>
      <c r="CB262" s="339"/>
      <c r="CC262" s="339"/>
      <c r="CD262" s="339"/>
      <c r="CE262" s="339"/>
      <c r="CF262" s="339"/>
      <c r="CG262" s="339"/>
      <c r="CH262" s="339"/>
      <c r="CI262" s="339"/>
      <c r="CJ262" s="339"/>
      <c r="CK262" s="339"/>
      <c r="CL262" s="339"/>
      <c r="CM262" s="339"/>
    </row>
    <row r="263" spans="1:91">
      <c r="A263" s="338"/>
      <c r="B263" s="338"/>
      <c r="C263" s="338"/>
      <c r="D263" s="338"/>
      <c r="E263" s="338"/>
      <c r="F263" s="338"/>
      <c r="G263" s="338"/>
      <c r="H263" s="338"/>
      <c r="I263" s="338"/>
      <c r="J263" s="405"/>
      <c r="K263" s="405"/>
      <c r="L263" s="405"/>
      <c r="M263" s="405"/>
      <c r="N263" s="405"/>
      <c r="O263" s="405"/>
      <c r="P263" s="405"/>
      <c r="Q263" s="405"/>
      <c r="R263" s="405"/>
      <c r="S263" s="405"/>
      <c r="T263" s="405"/>
      <c r="U263" s="405"/>
      <c r="V263" s="405"/>
      <c r="W263" s="405"/>
      <c r="X263" s="405"/>
      <c r="Y263" s="405"/>
      <c r="Z263" s="405"/>
      <c r="AA263" s="405"/>
      <c r="AB263" s="405"/>
      <c r="AC263" s="405"/>
      <c r="AD263" s="405"/>
      <c r="AE263" s="405"/>
      <c r="AF263" s="405"/>
      <c r="AG263" s="405"/>
      <c r="AH263" s="405"/>
      <c r="AI263" s="404"/>
      <c r="AJ263" s="339"/>
      <c r="AK263" s="339"/>
      <c r="AL263" s="339"/>
      <c r="AM263" s="339"/>
      <c r="AN263" s="339"/>
      <c r="AO263" s="339"/>
      <c r="AP263" s="339"/>
      <c r="AQ263" s="339"/>
      <c r="AR263" s="339"/>
      <c r="AS263" s="339"/>
      <c r="AT263" s="339"/>
      <c r="AU263" s="339"/>
      <c r="AV263" s="339"/>
      <c r="AW263" s="339"/>
      <c r="AX263" s="339"/>
      <c r="AY263" s="339"/>
      <c r="AZ263" s="339"/>
      <c r="BA263" s="339"/>
      <c r="BB263" s="339"/>
      <c r="BC263" s="339"/>
      <c r="BD263" s="339"/>
      <c r="BE263" s="339"/>
      <c r="BF263" s="339"/>
      <c r="BG263" s="339"/>
      <c r="BH263" s="339"/>
      <c r="BI263" s="339"/>
      <c r="BJ263" s="339"/>
      <c r="BK263" s="339"/>
      <c r="BL263" s="339"/>
      <c r="BM263" s="339"/>
      <c r="BN263" s="339"/>
      <c r="BO263" s="339"/>
      <c r="BP263" s="339"/>
      <c r="BQ263" s="339"/>
      <c r="BR263" s="339"/>
      <c r="BS263" s="339"/>
      <c r="BT263" s="339"/>
      <c r="BU263" s="339"/>
      <c r="BV263" s="339"/>
      <c r="BW263" s="339"/>
      <c r="BX263" s="339"/>
      <c r="BY263" s="339"/>
      <c r="BZ263" s="339"/>
      <c r="CA263" s="339"/>
      <c r="CB263" s="339"/>
      <c r="CC263" s="339"/>
      <c r="CD263" s="339"/>
      <c r="CE263" s="339"/>
      <c r="CF263" s="339"/>
      <c r="CG263" s="339"/>
      <c r="CH263" s="339"/>
      <c r="CI263" s="339"/>
      <c r="CJ263" s="339"/>
      <c r="CK263" s="339"/>
      <c r="CL263" s="339"/>
      <c r="CM263" s="339"/>
    </row>
    <row r="264" spans="1:91">
      <c r="A264" s="338"/>
      <c r="B264" s="338"/>
      <c r="C264" s="338"/>
      <c r="D264" s="338"/>
      <c r="E264" s="338"/>
      <c r="F264" s="338"/>
      <c r="G264" s="338"/>
      <c r="H264" s="338"/>
      <c r="I264" s="338"/>
      <c r="J264" s="405"/>
      <c r="K264" s="405"/>
      <c r="L264" s="405"/>
      <c r="M264" s="405"/>
      <c r="N264" s="405"/>
      <c r="O264" s="405"/>
      <c r="P264" s="405"/>
      <c r="Q264" s="405"/>
      <c r="R264" s="405"/>
      <c r="S264" s="405"/>
      <c r="T264" s="405"/>
      <c r="U264" s="405"/>
      <c r="V264" s="405"/>
      <c r="W264" s="405"/>
      <c r="X264" s="405"/>
      <c r="Y264" s="405"/>
      <c r="Z264" s="405"/>
      <c r="AA264" s="405"/>
      <c r="AB264" s="405"/>
      <c r="AC264" s="405"/>
      <c r="AD264" s="405"/>
      <c r="AE264" s="405"/>
      <c r="AF264" s="405"/>
      <c r="AG264" s="405"/>
      <c r="AH264" s="405"/>
      <c r="AI264" s="404"/>
      <c r="AJ264" s="339"/>
      <c r="AK264" s="339"/>
      <c r="AL264" s="339"/>
      <c r="AM264" s="339"/>
      <c r="AN264" s="339"/>
      <c r="AO264" s="339"/>
      <c r="AP264" s="339"/>
      <c r="AQ264" s="339"/>
      <c r="AR264" s="339"/>
      <c r="AS264" s="339"/>
      <c r="AT264" s="339"/>
      <c r="AU264" s="339"/>
      <c r="AV264" s="339"/>
      <c r="AW264" s="339"/>
      <c r="AX264" s="339"/>
      <c r="AY264" s="339"/>
      <c r="AZ264" s="339"/>
      <c r="BA264" s="339"/>
      <c r="BB264" s="339"/>
      <c r="BC264" s="339"/>
      <c r="BD264" s="339"/>
      <c r="BE264" s="339"/>
      <c r="BF264" s="339"/>
      <c r="BG264" s="339"/>
      <c r="BH264" s="339"/>
      <c r="BI264" s="339"/>
      <c r="BJ264" s="339"/>
      <c r="BK264" s="339"/>
      <c r="BL264" s="339"/>
      <c r="BM264" s="339"/>
      <c r="BN264" s="339"/>
      <c r="BO264" s="339"/>
      <c r="BP264" s="339"/>
      <c r="BQ264" s="339"/>
      <c r="BR264" s="339"/>
      <c r="BS264" s="339"/>
      <c r="BT264" s="339"/>
      <c r="BU264" s="339"/>
      <c r="BV264" s="339"/>
      <c r="BW264" s="339"/>
      <c r="BX264" s="339"/>
      <c r="BY264" s="339"/>
      <c r="BZ264" s="339"/>
      <c r="CA264" s="339"/>
      <c r="CB264" s="339"/>
      <c r="CC264" s="339"/>
      <c r="CD264" s="339"/>
      <c r="CE264" s="339"/>
      <c r="CF264" s="339"/>
      <c r="CG264" s="339"/>
      <c r="CH264" s="339"/>
      <c r="CI264" s="339"/>
      <c r="CJ264" s="339"/>
      <c r="CK264" s="339"/>
      <c r="CL264" s="339"/>
      <c r="CM264" s="339"/>
    </row>
    <row r="265" spans="1:91">
      <c r="A265" s="338"/>
      <c r="B265" s="338"/>
      <c r="C265" s="338"/>
      <c r="D265" s="338"/>
      <c r="E265" s="338"/>
      <c r="F265" s="338"/>
      <c r="G265" s="338"/>
      <c r="H265" s="338"/>
      <c r="I265" s="338"/>
      <c r="J265" s="405"/>
      <c r="K265" s="405"/>
      <c r="L265" s="405"/>
      <c r="M265" s="405"/>
      <c r="N265" s="405"/>
      <c r="O265" s="405"/>
      <c r="P265" s="405"/>
      <c r="Q265" s="405"/>
      <c r="R265" s="405"/>
      <c r="S265" s="405"/>
      <c r="T265" s="405"/>
      <c r="U265" s="405"/>
      <c r="V265" s="405"/>
      <c r="W265" s="405"/>
      <c r="X265" s="405"/>
      <c r="Y265" s="405"/>
      <c r="Z265" s="405"/>
      <c r="AA265" s="405"/>
      <c r="AB265" s="405"/>
      <c r="AC265" s="405"/>
      <c r="AD265" s="405"/>
      <c r="AE265" s="405"/>
      <c r="AF265" s="405"/>
      <c r="AG265" s="405"/>
      <c r="AH265" s="405"/>
      <c r="AI265" s="404"/>
      <c r="AJ265" s="339"/>
      <c r="AK265" s="339"/>
      <c r="AL265" s="339"/>
      <c r="AM265" s="339"/>
      <c r="AN265" s="339"/>
      <c r="AO265" s="339"/>
      <c r="AP265" s="339"/>
      <c r="AQ265" s="339"/>
      <c r="AR265" s="339"/>
      <c r="AS265" s="339"/>
      <c r="AT265" s="339"/>
      <c r="AU265" s="339"/>
      <c r="AV265" s="339"/>
      <c r="AW265" s="339"/>
      <c r="AX265" s="339"/>
      <c r="AY265" s="339"/>
      <c r="AZ265" s="339"/>
      <c r="BA265" s="339"/>
      <c r="BB265" s="339"/>
      <c r="BC265" s="339"/>
      <c r="BD265" s="339"/>
      <c r="BE265" s="339"/>
      <c r="BF265" s="339"/>
      <c r="BG265" s="339"/>
      <c r="BH265" s="339"/>
      <c r="BI265" s="339"/>
      <c r="BJ265" s="339"/>
      <c r="BK265" s="339"/>
      <c r="BL265" s="339"/>
      <c r="BM265" s="339"/>
      <c r="BN265" s="339"/>
      <c r="BO265" s="339"/>
      <c r="BP265" s="339"/>
      <c r="BQ265" s="339"/>
      <c r="BR265" s="339"/>
      <c r="BS265" s="339"/>
      <c r="BT265" s="339"/>
      <c r="BU265" s="339"/>
      <c r="BV265" s="339"/>
      <c r="BW265" s="339"/>
      <c r="BX265" s="339"/>
      <c r="BY265" s="339"/>
      <c r="BZ265" s="339"/>
      <c r="CA265" s="339"/>
      <c r="CB265" s="339"/>
      <c r="CC265" s="339"/>
      <c r="CD265" s="339"/>
      <c r="CE265" s="339"/>
      <c r="CF265" s="339"/>
      <c r="CG265" s="339"/>
      <c r="CH265" s="339"/>
      <c r="CI265" s="339"/>
      <c r="CJ265" s="339"/>
      <c r="CK265" s="339"/>
      <c r="CL265" s="339"/>
      <c r="CM265" s="339"/>
    </row>
    <row r="266" spans="1:91">
      <c r="A266" s="338"/>
      <c r="B266" s="338"/>
      <c r="C266" s="338"/>
      <c r="D266" s="338"/>
      <c r="E266" s="338"/>
      <c r="F266" s="338"/>
      <c r="G266" s="338"/>
      <c r="H266" s="338"/>
      <c r="I266" s="338"/>
      <c r="J266" s="405"/>
      <c r="K266" s="405"/>
      <c r="L266" s="405"/>
      <c r="M266" s="405"/>
      <c r="N266" s="405"/>
      <c r="O266" s="405"/>
      <c r="P266" s="405"/>
      <c r="Q266" s="405"/>
      <c r="R266" s="405"/>
      <c r="S266" s="405"/>
      <c r="T266" s="405"/>
      <c r="U266" s="405"/>
      <c r="V266" s="405"/>
      <c r="W266" s="405"/>
      <c r="X266" s="405"/>
      <c r="Y266" s="405"/>
      <c r="Z266" s="405"/>
      <c r="AA266" s="405"/>
      <c r="AB266" s="405"/>
      <c r="AC266" s="405"/>
      <c r="AD266" s="405"/>
      <c r="AE266" s="405"/>
      <c r="AF266" s="405"/>
      <c r="AG266" s="405"/>
      <c r="AH266" s="405"/>
      <c r="AI266" s="404"/>
      <c r="AJ266" s="339"/>
      <c r="AK266" s="339"/>
      <c r="AL266" s="339"/>
      <c r="AM266" s="339"/>
      <c r="AN266" s="339"/>
      <c r="AO266" s="339"/>
      <c r="AP266" s="339"/>
      <c r="AQ266" s="339"/>
      <c r="AR266" s="339"/>
      <c r="AS266" s="339"/>
      <c r="AT266" s="339"/>
      <c r="AU266" s="339"/>
      <c r="AV266" s="339"/>
      <c r="AW266" s="339"/>
      <c r="AX266" s="339"/>
      <c r="AY266" s="339"/>
      <c r="AZ266" s="339"/>
      <c r="BA266" s="339"/>
      <c r="BB266" s="339"/>
      <c r="BC266" s="339"/>
      <c r="BD266" s="339"/>
      <c r="BE266" s="339"/>
      <c r="BF266" s="339"/>
      <c r="BG266" s="339"/>
      <c r="BH266" s="339"/>
      <c r="BI266" s="339"/>
      <c r="BJ266" s="339"/>
      <c r="BK266" s="339"/>
      <c r="BL266" s="339"/>
      <c r="BM266" s="339"/>
      <c r="BN266" s="339"/>
      <c r="BO266" s="339"/>
      <c r="BP266" s="339"/>
      <c r="BQ266" s="339"/>
      <c r="BR266" s="339"/>
      <c r="BS266" s="339"/>
      <c r="BT266" s="339"/>
      <c r="BU266" s="339"/>
      <c r="BV266" s="339"/>
      <c r="BW266" s="339"/>
      <c r="BX266" s="339"/>
      <c r="BY266" s="339"/>
      <c r="BZ266" s="339"/>
      <c r="CA266" s="339"/>
      <c r="CB266" s="339"/>
      <c r="CC266" s="339"/>
      <c r="CD266" s="339"/>
      <c r="CE266" s="339"/>
      <c r="CF266" s="339"/>
      <c r="CG266" s="339"/>
      <c r="CH266" s="339"/>
      <c r="CI266" s="339"/>
      <c r="CJ266" s="339"/>
      <c r="CK266" s="339"/>
      <c r="CL266" s="339"/>
      <c r="CM266" s="339"/>
    </row>
    <row r="267" spans="1:91">
      <c r="A267" s="338"/>
      <c r="B267" s="338"/>
      <c r="C267" s="338"/>
      <c r="D267" s="338"/>
      <c r="E267" s="338"/>
      <c r="F267" s="338"/>
      <c r="G267" s="338"/>
      <c r="H267" s="338"/>
      <c r="I267" s="338"/>
      <c r="J267" s="405"/>
      <c r="K267" s="405"/>
      <c r="L267" s="405"/>
      <c r="M267" s="405"/>
      <c r="N267" s="405"/>
      <c r="O267" s="405"/>
      <c r="P267" s="405"/>
      <c r="Q267" s="405"/>
      <c r="R267" s="405"/>
      <c r="S267" s="405"/>
      <c r="T267" s="405"/>
      <c r="U267" s="405"/>
      <c r="V267" s="405"/>
      <c r="W267" s="405"/>
      <c r="X267" s="405"/>
      <c r="Y267" s="405"/>
      <c r="Z267" s="405"/>
      <c r="AA267" s="405"/>
      <c r="AB267" s="405"/>
      <c r="AC267" s="405"/>
      <c r="AD267" s="405"/>
      <c r="AE267" s="405"/>
      <c r="AF267" s="405"/>
      <c r="AG267" s="405"/>
      <c r="AH267" s="405"/>
      <c r="AI267" s="404"/>
      <c r="AJ267" s="339"/>
      <c r="AK267" s="339"/>
      <c r="AL267" s="339"/>
      <c r="AM267" s="339"/>
      <c r="AN267" s="339"/>
      <c r="AO267" s="339"/>
      <c r="AP267" s="339"/>
      <c r="AQ267" s="339"/>
      <c r="AR267" s="339"/>
      <c r="AS267" s="339"/>
      <c r="AT267" s="339"/>
      <c r="AU267" s="339"/>
      <c r="AV267" s="339"/>
      <c r="AW267" s="339"/>
      <c r="AX267" s="339"/>
      <c r="AY267" s="339"/>
      <c r="AZ267" s="339"/>
      <c r="BA267" s="339"/>
      <c r="BB267" s="339"/>
      <c r="BC267" s="339"/>
      <c r="BD267" s="339"/>
      <c r="BE267" s="339"/>
      <c r="BF267" s="339"/>
      <c r="BG267" s="339"/>
      <c r="BH267" s="339"/>
      <c r="BI267" s="339"/>
      <c r="BJ267" s="339"/>
      <c r="BK267" s="339"/>
      <c r="BL267" s="339"/>
      <c r="BM267" s="339"/>
      <c r="BN267" s="339"/>
      <c r="BO267" s="339"/>
      <c r="BP267" s="339"/>
      <c r="BQ267" s="339"/>
      <c r="BR267" s="339"/>
      <c r="BS267" s="339"/>
      <c r="BT267" s="339"/>
      <c r="BU267" s="339"/>
      <c r="BV267" s="339"/>
      <c r="BW267" s="339"/>
      <c r="BX267" s="339"/>
      <c r="BY267" s="339"/>
      <c r="BZ267" s="339"/>
      <c r="CA267" s="339"/>
      <c r="CB267" s="339"/>
      <c r="CC267" s="339"/>
      <c r="CD267" s="339"/>
      <c r="CE267" s="339"/>
      <c r="CF267" s="339"/>
      <c r="CG267" s="339"/>
      <c r="CH267" s="339"/>
      <c r="CI267" s="339"/>
      <c r="CJ267" s="339"/>
      <c r="CK267" s="339"/>
      <c r="CL267" s="339"/>
      <c r="CM267" s="339"/>
    </row>
    <row r="268" spans="1:91">
      <c r="A268" s="338"/>
      <c r="B268" s="338"/>
      <c r="C268" s="338"/>
      <c r="D268" s="338"/>
      <c r="E268" s="338"/>
      <c r="F268" s="338"/>
      <c r="G268" s="338"/>
      <c r="H268" s="338"/>
      <c r="I268" s="338"/>
      <c r="J268" s="405"/>
      <c r="K268" s="405"/>
      <c r="L268" s="405"/>
      <c r="M268" s="405"/>
      <c r="N268" s="405"/>
      <c r="O268" s="405"/>
      <c r="P268" s="405"/>
      <c r="Q268" s="405"/>
      <c r="R268" s="405"/>
      <c r="S268" s="405"/>
      <c r="T268" s="405"/>
      <c r="U268" s="405"/>
      <c r="V268" s="405"/>
      <c r="W268" s="405"/>
      <c r="X268" s="405"/>
      <c r="Y268" s="405"/>
      <c r="Z268" s="405"/>
      <c r="AA268" s="405"/>
      <c r="AB268" s="405"/>
      <c r="AC268" s="405"/>
      <c r="AD268" s="405"/>
      <c r="AE268" s="405"/>
      <c r="AF268" s="405"/>
      <c r="AG268" s="405"/>
      <c r="AH268" s="405"/>
      <c r="AI268" s="404"/>
      <c r="AJ268" s="339"/>
      <c r="AK268" s="339"/>
      <c r="AL268" s="339"/>
      <c r="AM268" s="339"/>
      <c r="AN268" s="339"/>
      <c r="AO268" s="339"/>
      <c r="AP268" s="339"/>
      <c r="AQ268" s="339"/>
      <c r="AR268" s="339"/>
      <c r="AS268" s="339"/>
      <c r="AT268" s="339"/>
      <c r="AU268" s="339"/>
      <c r="AV268" s="339"/>
      <c r="AW268" s="339"/>
      <c r="AX268" s="339"/>
      <c r="AY268" s="339"/>
      <c r="AZ268" s="339"/>
      <c r="BA268" s="339"/>
      <c r="BB268" s="339"/>
      <c r="BC268" s="339"/>
      <c r="BD268" s="339"/>
      <c r="BE268" s="339"/>
      <c r="BF268" s="339"/>
      <c r="BG268" s="339"/>
      <c r="BH268" s="339"/>
      <c r="BI268" s="339"/>
      <c r="BJ268" s="339"/>
      <c r="BK268" s="339"/>
      <c r="BL268" s="339"/>
      <c r="BM268" s="339"/>
      <c r="BN268" s="339"/>
      <c r="BO268" s="339"/>
      <c r="BP268" s="339"/>
      <c r="BQ268" s="339"/>
      <c r="BR268" s="339"/>
      <c r="BS268" s="339"/>
      <c r="BT268" s="339"/>
      <c r="BU268" s="339"/>
      <c r="BV268" s="339"/>
      <c r="BW268" s="339"/>
      <c r="BX268" s="339"/>
      <c r="BY268" s="339"/>
      <c r="BZ268" s="339"/>
      <c r="CA268" s="339"/>
      <c r="CB268" s="339"/>
      <c r="CC268" s="339"/>
      <c r="CD268" s="339"/>
      <c r="CE268" s="339"/>
      <c r="CF268" s="339"/>
      <c r="CG268" s="339"/>
      <c r="CH268" s="339"/>
      <c r="CI268" s="339"/>
      <c r="CJ268" s="339"/>
      <c r="CK268" s="339"/>
      <c r="CL268" s="339"/>
      <c r="CM268" s="339"/>
    </row>
    <row r="269" spans="1:91">
      <c r="A269" s="338"/>
      <c r="B269" s="338"/>
      <c r="C269" s="338"/>
      <c r="D269" s="338"/>
      <c r="E269" s="338"/>
      <c r="F269" s="338"/>
      <c r="G269" s="338"/>
      <c r="H269" s="338"/>
      <c r="I269" s="338"/>
      <c r="J269" s="405"/>
      <c r="K269" s="405"/>
      <c r="L269" s="405"/>
      <c r="M269" s="405"/>
      <c r="N269" s="405"/>
      <c r="O269" s="405"/>
      <c r="P269" s="405"/>
      <c r="Q269" s="405"/>
      <c r="R269" s="405"/>
      <c r="S269" s="405"/>
      <c r="T269" s="405"/>
      <c r="U269" s="405"/>
      <c r="V269" s="405"/>
      <c r="W269" s="405"/>
      <c r="X269" s="405"/>
      <c r="Y269" s="405"/>
      <c r="Z269" s="405"/>
      <c r="AA269" s="405"/>
      <c r="AB269" s="405"/>
      <c r="AC269" s="405"/>
      <c r="AD269" s="405"/>
      <c r="AE269" s="405"/>
      <c r="AF269" s="405"/>
      <c r="AG269" s="405"/>
      <c r="AH269" s="405"/>
      <c r="AI269" s="404"/>
      <c r="AJ269" s="339"/>
      <c r="AK269" s="339"/>
      <c r="AL269" s="339"/>
      <c r="AM269" s="339"/>
      <c r="AN269" s="339"/>
      <c r="AO269" s="339"/>
      <c r="AP269" s="339"/>
      <c r="AQ269" s="339"/>
      <c r="AR269" s="339"/>
      <c r="AS269" s="339"/>
      <c r="AT269" s="339"/>
      <c r="AU269" s="339"/>
      <c r="AV269" s="339"/>
      <c r="AW269" s="339"/>
      <c r="AX269" s="339"/>
      <c r="AY269" s="339"/>
      <c r="AZ269" s="339"/>
      <c r="BA269" s="339"/>
      <c r="BB269" s="339"/>
      <c r="BC269" s="339"/>
      <c r="BD269" s="339"/>
      <c r="BE269" s="339"/>
      <c r="BF269" s="339"/>
      <c r="BG269" s="339"/>
      <c r="BH269" s="339"/>
      <c r="BI269" s="339"/>
      <c r="BJ269" s="339"/>
      <c r="BK269" s="339"/>
      <c r="BL269" s="339"/>
      <c r="BM269" s="339"/>
      <c r="BN269" s="339"/>
      <c r="BO269" s="339"/>
      <c r="BP269" s="339"/>
      <c r="BQ269" s="339"/>
      <c r="BR269" s="339"/>
      <c r="BS269" s="339"/>
      <c r="BT269" s="339"/>
      <c r="BU269" s="339"/>
      <c r="BV269" s="339"/>
      <c r="BW269" s="339"/>
      <c r="BX269" s="339"/>
      <c r="BY269" s="339"/>
      <c r="BZ269" s="339"/>
      <c r="CA269" s="339"/>
      <c r="CB269" s="339"/>
      <c r="CC269" s="339"/>
      <c r="CD269" s="339"/>
      <c r="CE269" s="339"/>
      <c r="CF269" s="339"/>
      <c r="CG269" s="339"/>
      <c r="CH269" s="339"/>
      <c r="CI269" s="339"/>
      <c r="CJ269" s="339"/>
      <c r="CK269" s="339"/>
      <c r="CL269" s="339"/>
      <c r="CM269" s="339"/>
    </row>
    <row r="270" spans="1:91">
      <c r="A270" s="338"/>
      <c r="B270" s="338"/>
      <c r="C270" s="338"/>
      <c r="D270" s="338"/>
      <c r="E270" s="338"/>
      <c r="F270" s="338"/>
      <c r="G270" s="338"/>
      <c r="H270" s="338"/>
      <c r="I270" s="338"/>
      <c r="J270" s="405"/>
      <c r="K270" s="405"/>
      <c r="L270" s="405"/>
      <c r="M270" s="405"/>
      <c r="N270" s="405"/>
      <c r="O270" s="405"/>
      <c r="P270" s="405"/>
      <c r="Q270" s="405"/>
      <c r="R270" s="405"/>
      <c r="S270" s="405"/>
      <c r="T270" s="405"/>
      <c r="U270" s="405"/>
      <c r="V270" s="405"/>
      <c r="W270" s="405"/>
      <c r="X270" s="405"/>
      <c r="Y270" s="405"/>
      <c r="Z270" s="405"/>
      <c r="AA270" s="405"/>
      <c r="AB270" s="405"/>
      <c r="AC270" s="405"/>
      <c r="AD270" s="405"/>
      <c r="AE270" s="405"/>
      <c r="AF270" s="405"/>
      <c r="AG270" s="405"/>
      <c r="AH270" s="405"/>
      <c r="AI270" s="404"/>
      <c r="AJ270" s="339"/>
      <c r="AK270" s="339"/>
      <c r="AL270" s="339"/>
      <c r="AM270" s="339"/>
      <c r="AN270" s="339"/>
      <c r="AO270" s="339"/>
      <c r="AP270" s="339"/>
      <c r="AQ270" s="339"/>
      <c r="AR270" s="339"/>
      <c r="AS270" s="339"/>
      <c r="AT270" s="339"/>
      <c r="AU270" s="339"/>
      <c r="AV270" s="339"/>
      <c r="AW270" s="339"/>
      <c r="AX270" s="339"/>
      <c r="AY270" s="339"/>
      <c r="AZ270" s="339"/>
      <c r="BA270" s="339"/>
      <c r="BB270" s="339"/>
      <c r="BC270" s="339"/>
      <c r="BD270" s="339"/>
      <c r="BE270" s="339"/>
      <c r="BF270" s="339"/>
      <c r="BG270" s="339"/>
      <c r="BH270" s="339"/>
      <c r="BI270" s="339"/>
      <c r="BJ270" s="339"/>
      <c r="BK270" s="339"/>
      <c r="BL270" s="339"/>
      <c r="BM270" s="339"/>
      <c r="BN270" s="339"/>
      <c r="BO270" s="339"/>
      <c r="BP270" s="339"/>
      <c r="BQ270" s="339"/>
      <c r="BR270" s="339"/>
      <c r="BS270" s="339"/>
      <c r="BT270" s="339"/>
      <c r="BU270" s="339"/>
      <c r="BV270" s="339"/>
      <c r="BW270" s="339"/>
      <c r="BX270" s="339"/>
      <c r="BY270" s="339"/>
      <c r="BZ270" s="339"/>
      <c r="CA270" s="339"/>
      <c r="CB270" s="339"/>
      <c r="CC270" s="339"/>
      <c r="CD270" s="339"/>
      <c r="CE270" s="339"/>
      <c r="CF270" s="339"/>
      <c r="CG270" s="339"/>
      <c r="CH270" s="339"/>
      <c r="CI270" s="339"/>
      <c r="CJ270" s="339"/>
      <c r="CK270" s="339"/>
      <c r="CL270" s="339"/>
      <c r="CM270" s="339"/>
    </row>
    <row r="271" spans="1:91">
      <c r="A271" s="338"/>
      <c r="B271" s="338"/>
      <c r="C271" s="338"/>
      <c r="D271" s="338"/>
      <c r="E271" s="338"/>
      <c r="F271" s="338"/>
      <c r="G271" s="338"/>
      <c r="H271" s="338"/>
      <c r="I271" s="338"/>
      <c r="J271" s="405"/>
      <c r="K271" s="405"/>
      <c r="L271" s="405"/>
      <c r="M271" s="405"/>
      <c r="N271" s="405"/>
      <c r="O271" s="405"/>
      <c r="P271" s="405"/>
      <c r="Q271" s="405"/>
      <c r="R271" s="405"/>
      <c r="S271" s="405"/>
      <c r="T271" s="405"/>
      <c r="U271" s="405"/>
      <c r="V271" s="405"/>
      <c r="W271" s="405"/>
      <c r="X271" s="405"/>
      <c r="Y271" s="405"/>
      <c r="Z271" s="405"/>
      <c r="AA271" s="405"/>
      <c r="AB271" s="405"/>
      <c r="AC271" s="405"/>
      <c r="AD271" s="405"/>
      <c r="AE271" s="405"/>
      <c r="AF271" s="405"/>
      <c r="AG271" s="405"/>
      <c r="AH271" s="405"/>
      <c r="AI271" s="404"/>
      <c r="AJ271" s="339"/>
      <c r="AK271" s="339"/>
      <c r="AL271" s="339"/>
      <c r="AM271" s="339"/>
      <c r="AN271" s="339"/>
      <c r="AO271" s="339"/>
      <c r="AP271" s="339"/>
      <c r="AQ271" s="339"/>
      <c r="AR271" s="339"/>
      <c r="AS271" s="339"/>
      <c r="AT271" s="339"/>
      <c r="AU271" s="339"/>
      <c r="AV271" s="339"/>
      <c r="AW271" s="339"/>
      <c r="AX271" s="339"/>
      <c r="AY271" s="339"/>
      <c r="AZ271" s="339"/>
      <c r="BA271" s="339"/>
      <c r="BB271" s="339"/>
      <c r="BC271" s="339"/>
      <c r="BD271" s="339"/>
      <c r="BE271" s="339"/>
      <c r="BF271" s="339"/>
      <c r="BG271" s="339"/>
      <c r="BH271" s="339"/>
      <c r="BI271" s="339"/>
      <c r="BJ271" s="339"/>
      <c r="BK271" s="339"/>
      <c r="BL271" s="339"/>
      <c r="BM271" s="339"/>
      <c r="BN271" s="339"/>
      <c r="BO271" s="339"/>
      <c r="BP271" s="339"/>
      <c r="BQ271" s="339"/>
      <c r="BR271" s="339"/>
      <c r="BS271" s="339"/>
      <c r="BT271" s="339"/>
      <c r="BU271" s="339"/>
      <c r="BV271" s="339"/>
      <c r="BW271" s="339"/>
      <c r="BX271" s="339"/>
      <c r="BY271" s="339"/>
      <c r="BZ271" s="339"/>
      <c r="CA271" s="339"/>
      <c r="CB271" s="339"/>
      <c r="CC271" s="339"/>
      <c r="CD271" s="339"/>
      <c r="CE271" s="339"/>
      <c r="CF271" s="339"/>
      <c r="CG271" s="339"/>
      <c r="CH271" s="339"/>
      <c r="CI271" s="339"/>
      <c r="CJ271" s="339"/>
      <c r="CK271" s="339"/>
      <c r="CL271" s="339"/>
      <c r="CM271" s="339"/>
    </row>
    <row r="272" spans="1:91">
      <c r="A272" s="338"/>
      <c r="B272" s="338"/>
      <c r="C272" s="338"/>
      <c r="D272" s="338"/>
      <c r="E272" s="338"/>
      <c r="F272" s="338"/>
      <c r="G272" s="338"/>
      <c r="H272" s="338"/>
      <c r="I272" s="338"/>
      <c r="J272" s="405"/>
      <c r="K272" s="405"/>
      <c r="L272" s="405"/>
      <c r="M272" s="405"/>
      <c r="N272" s="405"/>
      <c r="O272" s="405"/>
      <c r="P272" s="405"/>
      <c r="Q272" s="405"/>
      <c r="R272" s="405"/>
      <c r="S272" s="405"/>
      <c r="T272" s="405"/>
      <c r="U272" s="405"/>
      <c r="V272" s="405"/>
      <c r="W272" s="405"/>
      <c r="X272" s="405"/>
      <c r="Y272" s="405"/>
      <c r="Z272" s="405"/>
      <c r="AA272" s="405"/>
      <c r="AB272" s="405"/>
      <c r="AC272" s="405"/>
      <c r="AD272" s="405"/>
      <c r="AE272" s="405"/>
      <c r="AF272" s="405"/>
      <c r="AG272" s="405"/>
      <c r="AH272" s="405"/>
      <c r="AI272" s="404"/>
      <c r="AJ272" s="339"/>
      <c r="AK272" s="339"/>
      <c r="AL272" s="339"/>
      <c r="AM272" s="339"/>
      <c r="AN272" s="339"/>
      <c r="AO272" s="339"/>
      <c r="AP272" s="339"/>
      <c r="AQ272" s="339"/>
      <c r="AR272" s="339"/>
      <c r="AS272" s="339"/>
      <c r="AT272" s="339"/>
      <c r="AU272" s="339"/>
      <c r="AV272" s="339"/>
      <c r="AW272" s="339"/>
      <c r="AX272" s="339"/>
      <c r="AY272" s="339"/>
      <c r="AZ272" s="339"/>
      <c r="BA272" s="339"/>
      <c r="BB272" s="339"/>
      <c r="BC272" s="339"/>
      <c r="BD272" s="339"/>
      <c r="BE272" s="339"/>
      <c r="BF272" s="339"/>
      <c r="BG272" s="339"/>
      <c r="BH272" s="339"/>
      <c r="BI272" s="339"/>
      <c r="BJ272" s="339"/>
      <c r="BK272" s="339"/>
      <c r="BL272" s="339"/>
      <c r="BM272" s="339"/>
      <c r="BN272" s="339"/>
      <c r="BO272" s="339"/>
      <c r="BP272" s="339"/>
      <c r="BQ272" s="339"/>
      <c r="BR272" s="339"/>
      <c r="BS272" s="339"/>
      <c r="BT272" s="339"/>
      <c r="BU272" s="339"/>
      <c r="BV272" s="339"/>
      <c r="BW272" s="339"/>
      <c r="BX272" s="339"/>
      <c r="BY272" s="339"/>
      <c r="BZ272" s="339"/>
      <c r="CA272" s="339"/>
      <c r="CB272" s="339"/>
      <c r="CC272" s="339"/>
      <c r="CD272" s="339"/>
      <c r="CE272" s="339"/>
      <c r="CF272" s="339"/>
      <c r="CG272" s="339"/>
      <c r="CH272" s="339"/>
      <c r="CI272" s="339"/>
      <c r="CJ272" s="339"/>
      <c r="CK272" s="339"/>
      <c r="CL272" s="339"/>
      <c r="CM272" s="339"/>
    </row>
    <row r="273" spans="1:91">
      <c r="A273" s="338"/>
      <c r="B273" s="338"/>
      <c r="C273" s="338"/>
      <c r="D273" s="338"/>
      <c r="E273" s="338"/>
      <c r="F273" s="338"/>
      <c r="G273" s="338"/>
      <c r="H273" s="338"/>
      <c r="I273" s="338"/>
      <c r="J273" s="405"/>
      <c r="K273" s="405"/>
      <c r="L273" s="405"/>
      <c r="M273" s="405"/>
      <c r="N273" s="405"/>
      <c r="O273" s="405"/>
      <c r="P273" s="405"/>
      <c r="Q273" s="405"/>
      <c r="R273" s="405"/>
      <c r="S273" s="405"/>
      <c r="T273" s="405"/>
      <c r="U273" s="405"/>
      <c r="V273" s="405"/>
      <c r="W273" s="405"/>
      <c r="X273" s="405"/>
      <c r="Y273" s="405"/>
      <c r="Z273" s="405"/>
      <c r="AA273" s="405"/>
      <c r="AB273" s="405"/>
      <c r="AC273" s="405"/>
      <c r="AD273" s="405"/>
      <c r="AE273" s="405"/>
      <c r="AF273" s="405"/>
      <c r="AG273" s="405"/>
      <c r="AH273" s="405"/>
      <c r="AI273" s="404"/>
      <c r="AJ273" s="339"/>
      <c r="AK273" s="339"/>
      <c r="AL273" s="339"/>
      <c r="AM273" s="339"/>
      <c r="AN273" s="339"/>
      <c r="AO273" s="339"/>
      <c r="AP273" s="339"/>
      <c r="AQ273" s="339"/>
      <c r="AR273" s="339"/>
      <c r="AS273" s="339"/>
      <c r="AT273" s="339"/>
      <c r="AU273" s="339"/>
      <c r="AV273" s="339"/>
      <c r="AW273" s="339"/>
      <c r="AX273" s="339"/>
      <c r="AY273" s="339"/>
      <c r="AZ273" s="339"/>
      <c r="BA273" s="339"/>
      <c r="BB273" s="339"/>
      <c r="BC273" s="339"/>
      <c r="BD273" s="339"/>
      <c r="BE273" s="339"/>
      <c r="BF273" s="339"/>
      <c r="BG273" s="339"/>
      <c r="BH273" s="339"/>
      <c r="BI273" s="339"/>
      <c r="BJ273" s="339"/>
      <c r="BK273" s="339"/>
      <c r="BL273" s="339"/>
      <c r="BM273" s="339"/>
      <c r="BN273" s="339"/>
      <c r="BO273" s="339"/>
      <c r="BP273" s="339"/>
      <c r="BQ273" s="339"/>
      <c r="BR273" s="339"/>
      <c r="BS273" s="339"/>
      <c r="BT273" s="339"/>
      <c r="BU273" s="339"/>
      <c r="BV273" s="339"/>
      <c r="BW273" s="339"/>
      <c r="BX273" s="339"/>
      <c r="BY273" s="339"/>
      <c r="BZ273" s="339"/>
      <c r="CA273" s="339"/>
      <c r="CB273" s="339"/>
      <c r="CC273" s="339"/>
      <c r="CD273" s="339"/>
      <c r="CE273" s="339"/>
      <c r="CF273" s="339"/>
      <c r="CG273" s="339"/>
      <c r="CH273" s="339"/>
      <c r="CI273" s="339"/>
      <c r="CJ273" s="339"/>
      <c r="CK273" s="339"/>
      <c r="CL273" s="339"/>
      <c r="CM273" s="339"/>
    </row>
    <row r="274" spans="1:91">
      <c r="A274" s="338"/>
      <c r="B274" s="338"/>
      <c r="C274" s="338"/>
      <c r="D274" s="338"/>
      <c r="E274" s="338"/>
      <c r="F274" s="338"/>
      <c r="G274" s="338"/>
      <c r="H274" s="338"/>
      <c r="I274" s="338"/>
      <c r="J274" s="405"/>
      <c r="K274" s="405"/>
      <c r="L274" s="405"/>
      <c r="M274" s="405"/>
      <c r="N274" s="405"/>
      <c r="O274" s="405"/>
      <c r="P274" s="405"/>
      <c r="Q274" s="405"/>
      <c r="R274" s="405"/>
      <c r="S274" s="405"/>
      <c r="T274" s="405"/>
      <c r="U274" s="405"/>
      <c r="V274" s="405"/>
      <c r="W274" s="405"/>
      <c r="X274" s="405"/>
      <c r="Y274" s="405"/>
      <c r="Z274" s="405"/>
      <c r="AA274" s="405"/>
      <c r="AB274" s="405"/>
      <c r="AC274" s="405"/>
      <c r="AD274" s="405"/>
      <c r="AE274" s="405"/>
      <c r="AF274" s="405"/>
      <c r="AG274" s="405"/>
      <c r="AH274" s="405"/>
      <c r="AI274" s="404"/>
      <c r="AJ274" s="339"/>
      <c r="AK274" s="339"/>
      <c r="AL274" s="339"/>
      <c r="AM274" s="339"/>
      <c r="AN274" s="339"/>
      <c r="AO274" s="339"/>
      <c r="AP274" s="339"/>
      <c r="AQ274" s="339"/>
      <c r="AR274" s="339"/>
      <c r="AS274" s="339"/>
      <c r="AT274" s="339"/>
      <c r="AU274" s="339"/>
      <c r="AV274" s="339"/>
      <c r="AW274" s="339"/>
      <c r="AX274" s="339"/>
      <c r="AY274" s="339"/>
      <c r="AZ274" s="339"/>
      <c r="BA274" s="339"/>
      <c r="BB274" s="339"/>
      <c r="BC274" s="339"/>
      <c r="BD274" s="339"/>
      <c r="BE274" s="339"/>
      <c r="BF274" s="339"/>
      <c r="BG274" s="339"/>
      <c r="BH274" s="339"/>
      <c r="BI274" s="339"/>
      <c r="BJ274" s="339"/>
      <c r="BK274" s="339"/>
      <c r="BL274" s="339"/>
      <c r="BM274" s="339"/>
      <c r="BN274" s="339"/>
      <c r="BO274" s="339"/>
      <c r="BP274" s="339"/>
      <c r="BQ274" s="339"/>
      <c r="BR274" s="339"/>
      <c r="BS274" s="339"/>
      <c r="BT274" s="339"/>
      <c r="BU274" s="339"/>
      <c r="BV274" s="339"/>
      <c r="BW274" s="339"/>
      <c r="BX274" s="339"/>
      <c r="BY274" s="339"/>
      <c r="BZ274" s="339"/>
      <c r="CA274" s="339"/>
      <c r="CB274" s="339"/>
      <c r="CC274" s="339"/>
      <c r="CD274" s="339"/>
      <c r="CE274" s="339"/>
      <c r="CF274" s="339"/>
      <c r="CG274" s="339"/>
      <c r="CH274" s="339"/>
      <c r="CI274" s="339"/>
      <c r="CJ274" s="339"/>
      <c r="CK274" s="339"/>
      <c r="CL274" s="339"/>
      <c r="CM274" s="339"/>
    </row>
    <row r="275" spans="1:91">
      <c r="A275" s="338"/>
      <c r="B275" s="338"/>
      <c r="C275" s="338"/>
      <c r="D275" s="338"/>
      <c r="E275" s="338"/>
      <c r="F275" s="338"/>
      <c r="G275" s="338"/>
      <c r="H275" s="338"/>
      <c r="I275" s="338"/>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c r="AG275" s="405"/>
      <c r="AH275" s="405"/>
      <c r="AI275" s="404"/>
      <c r="AJ275" s="339"/>
      <c r="AK275" s="339"/>
      <c r="AL275" s="339"/>
      <c r="AM275" s="339"/>
      <c r="AN275" s="339"/>
      <c r="AO275" s="339"/>
      <c r="AP275" s="339"/>
      <c r="AQ275" s="339"/>
      <c r="AR275" s="339"/>
      <c r="AS275" s="339"/>
      <c r="AT275" s="339"/>
      <c r="AU275" s="339"/>
      <c r="AV275" s="339"/>
      <c r="AW275" s="339"/>
      <c r="AX275" s="339"/>
      <c r="AY275" s="339"/>
      <c r="AZ275" s="339"/>
      <c r="BA275" s="339"/>
      <c r="BB275" s="339"/>
      <c r="BC275" s="339"/>
      <c r="BD275" s="339"/>
      <c r="BE275" s="339"/>
      <c r="BF275" s="339"/>
      <c r="BG275" s="339"/>
      <c r="BH275" s="339"/>
      <c r="BI275" s="339"/>
      <c r="BJ275" s="339"/>
      <c r="BK275" s="339"/>
      <c r="BL275" s="339"/>
      <c r="BM275" s="339"/>
      <c r="BN275" s="339"/>
      <c r="BO275" s="339"/>
      <c r="BP275" s="339"/>
      <c r="BQ275" s="339"/>
      <c r="BR275" s="339"/>
      <c r="BS275" s="339"/>
      <c r="BT275" s="339"/>
      <c r="BU275" s="339"/>
      <c r="BV275" s="339"/>
      <c r="BW275" s="339"/>
      <c r="BX275" s="339"/>
      <c r="BY275" s="339"/>
      <c r="BZ275" s="339"/>
      <c r="CA275" s="339"/>
      <c r="CB275" s="339"/>
      <c r="CC275" s="339"/>
      <c r="CD275" s="339"/>
      <c r="CE275" s="339"/>
      <c r="CF275" s="339"/>
      <c r="CG275" s="339"/>
      <c r="CH275" s="339"/>
      <c r="CI275" s="339"/>
      <c r="CJ275" s="339"/>
      <c r="CK275" s="339"/>
      <c r="CL275" s="339"/>
      <c r="CM275" s="339"/>
    </row>
    <row r="276" spans="1:91">
      <c r="A276" s="338"/>
      <c r="B276" s="338"/>
      <c r="C276" s="338"/>
      <c r="D276" s="338"/>
      <c r="E276" s="338"/>
      <c r="F276" s="338"/>
      <c r="G276" s="338"/>
      <c r="H276" s="338"/>
      <c r="I276" s="338"/>
      <c r="J276" s="405"/>
      <c r="K276" s="405"/>
      <c r="L276" s="405"/>
      <c r="M276" s="405"/>
      <c r="N276" s="405"/>
      <c r="O276" s="405"/>
      <c r="P276" s="405"/>
      <c r="Q276" s="405"/>
      <c r="R276" s="405"/>
      <c r="S276" s="405"/>
      <c r="T276" s="405"/>
      <c r="U276" s="405"/>
      <c r="V276" s="405"/>
      <c r="W276" s="405"/>
      <c r="X276" s="405"/>
      <c r="Y276" s="405"/>
      <c r="Z276" s="405"/>
      <c r="AA276" s="405"/>
      <c r="AB276" s="405"/>
      <c r="AC276" s="405"/>
      <c r="AD276" s="405"/>
      <c r="AE276" s="405"/>
      <c r="AF276" s="405"/>
      <c r="AG276" s="405"/>
      <c r="AH276" s="405"/>
      <c r="AI276" s="404"/>
      <c r="AJ276" s="339"/>
      <c r="AK276" s="339"/>
      <c r="AL276" s="339"/>
      <c r="AM276" s="339"/>
      <c r="AN276" s="339"/>
      <c r="AO276" s="339"/>
      <c r="AP276" s="339"/>
      <c r="AQ276" s="339"/>
      <c r="AR276" s="339"/>
      <c r="AS276" s="339"/>
      <c r="AT276" s="339"/>
      <c r="AU276" s="339"/>
      <c r="AV276" s="339"/>
      <c r="AW276" s="339"/>
      <c r="AX276" s="339"/>
      <c r="AY276" s="339"/>
      <c r="AZ276" s="339"/>
      <c r="BA276" s="339"/>
      <c r="BB276" s="339"/>
      <c r="BC276" s="339"/>
      <c r="BD276" s="339"/>
      <c r="BE276" s="339"/>
      <c r="BF276" s="339"/>
      <c r="BG276" s="339"/>
      <c r="BH276" s="339"/>
      <c r="BI276" s="339"/>
      <c r="BJ276" s="339"/>
      <c r="BK276" s="339"/>
      <c r="BL276" s="339"/>
      <c r="BM276" s="339"/>
      <c r="BN276" s="339"/>
      <c r="BO276" s="339"/>
      <c r="BP276" s="339"/>
      <c r="BQ276" s="339"/>
      <c r="BR276" s="339"/>
      <c r="BS276" s="339"/>
      <c r="BT276" s="339"/>
      <c r="BU276" s="339"/>
      <c r="BV276" s="339"/>
      <c r="BW276" s="339"/>
      <c r="BX276" s="339"/>
      <c r="BY276" s="339"/>
      <c r="BZ276" s="339"/>
      <c r="CA276" s="339"/>
      <c r="CB276" s="339"/>
      <c r="CC276" s="339"/>
      <c r="CD276" s="339"/>
      <c r="CE276" s="339"/>
      <c r="CF276" s="339"/>
      <c r="CG276" s="339"/>
      <c r="CH276" s="339"/>
      <c r="CI276" s="339"/>
      <c r="CJ276" s="339"/>
      <c r="CK276" s="339"/>
      <c r="CL276" s="339"/>
      <c r="CM276" s="339"/>
    </row>
    <row r="277" spans="1:91">
      <c r="A277" s="338"/>
      <c r="B277" s="338"/>
      <c r="C277" s="338"/>
      <c r="D277" s="338"/>
      <c r="E277" s="338"/>
      <c r="F277" s="338"/>
      <c r="G277" s="338"/>
      <c r="H277" s="338"/>
      <c r="I277" s="338"/>
      <c r="J277" s="405"/>
      <c r="K277" s="405"/>
      <c r="L277" s="405"/>
      <c r="M277" s="405"/>
      <c r="N277" s="405"/>
      <c r="O277" s="405"/>
      <c r="P277" s="405"/>
      <c r="Q277" s="405"/>
      <c r="R277" s="405"/>
      <c r="S277" s="405"/>
      <c r="T277" s="405"/>
      <c r="U277" s="405"/>
      <c r="V277" s="405"/>
      <c r="W277" s="405"/>
      <c r="X277" s="405"/>
      <c r="Y277" s="405"/>
      <c r="Z277" s="405"/>
      <c r="AA277" s="405"/>
      <c r="AB277" s="405"/>
      <c r="AC277" s="405"/>
      <c r="AD277" s="405"/>
      <c r="AE277" s="405"/>
      <c r="AF277" s="405"/>
      <c r="AG277" s="405"/>
      <c r="AH277" s="405"/>
      <c r="AI277" s="404"/>
      <c r="AJ277" s="339"/>
      <c r="AK277" s="339"/>
      <c r="AL277" s="339"/>
      <c r="AM277" s="339"/>
      <c r="AN277" s="339"/>
      <c r="AO277" s="339"/>
      <c r="AP277" s="339"/>
      <c r="AQ277" s="339"/>
      <c r="AR277" s="339"/>
      <c r="AS277" s="339"/>
      <c r="AT277" s="339"/>
      <c r="AU277" s="339"/>
      <c r="AV277" s="339"/>
      <c r="AW277" s="339"/>
      <c r="AX277" s="339"/>
      <c r="AY277" s="339"/>
      <c r="AZ277" s="339"/>
      <c r="BA277" s="339"/>
      <c r="BB277" s="339"/>
      <c r="BC277" s="339"/>
      <c r="BD277" s="339"/>
      <c r="BE277" s="339"/>
      <c r="BF277" s="339"/>
      <c r="BG277" s="339"/>
      <c r="BH277" s="339"/>
      <c r="BI277" s="339"/>
      <c r="BJ277" s="339"/>
      <c r="BK277" s="339"/>
      <c r="BL277" s="339"/>
      <c r="BM277" s="339"/>
      <c r="BN277" s="339"/>
      <c r="BO277" s="339"/>
      <c r="BP277" s="339"/>
      <c r="BQ277" s="339"/>
      <c r="BR277" s="339"/>
      <c r="BS277" s="339"/>
      <c r="BT277" s="339"/>
      <c r="BU277" s="339"/>
      <c r="BV277" s="339"/>
      <c r="BW277" s="339"/>
      <c r="BX277" s="339"/>
      <c r="BY277" s="339"/>
      <c r="BZ277" s="339"/>
      <c r="CA277" s="339"/>
      <c r="CB277" s="339"/>
      <c r="CC277" s="339"/>
      <c r="CD277" s="339"/>
      <c r="CE277" s="339"/>
      <c r="CF277" s="339"/>
      <c r="CG277" s="339"/>
      <c r="CH277" s="339"/>
      <c r="CI277" s="339"/>
      <c r="CJ277" s="339"/>
      <c r="CK277" s="339"/>
      <c r="CL277" s="339"/>
      <c r="CM277" s="339"/>
    </row>
    <row r="278" spans="1:91">
      <c r="A278" s="338"/>
      <c r="B278" s="338"/>
      <c r="C278" s="338"/>
      <c r="D278" s="338"/>
      <c r="E278" s="338"/>
      <c r="F278" s="338"/>
      <c r="G278" s="338"/>
      <c r="H278" s="338"/>
      <c r="I278" s="338"/>
      <c r="J278" s="338"/>
      <c r="K278" s="338"/>
      <c r="L278" s="338"/>
      <c r="M278" s="338"/>
      <c r="N278" s="405"/>
      <c r="O278" s="405"/>
      <c r="P278" s="405"/>
      <c r="Q278" s="405"/>
      <c r="R278" s="405"/>
      <c r="S278" s="405"/>
      <c r="T278" s="405"/>
      <c r="U278" s="405"/>
      <c r="V278" s="405"/>
      <c r="W278" s="405"/>
      <c r="X278" s="405"/>
      <c r="Y278" s="405"/>
      <c r="Z278" s="405"/>
      <c r="AA278" s="405"/>
      <c r="AB278" s="405"/>
      <c r="AC278" s="405"/>
      <c r="AD278" s="405"/>
      <c r="AE278" s="405"/>
      <c r="AF278" s="405"/>
      <c r="AG278" s="405"/>
      <c r="AH278" s="405"/>
      <c r="AI278" s="404"/>
      <c r="AJ278" s="339"/>
      <c r="AK278" s="339"/>
      <c r="AL278" s="339"/>
      <c r="AM278" s="339"/>
      <c r="AN278" s="339"/>
      <c r="AO278" s="339"/>
      <c r="AP278" s="339"/>
      <c r="AQ278" s="339"/>
      <c r="AR278" s="339"/>
      <c r="AS278" s="339"/>
      <c r="AT278" s="339"/>
      <c r="AU278" s="339"/>
      <c r="AV278" s="339"/>
      <c r="AW278" s="339"/>
      <c r="AX278" s="339"/>
      <c r="AY278" s="339"/>
      <c r="AZ278" s="339"/>
      <c r="BA278" s="339"/>
      <c r="BB278" s="339"/>
      <c r="BC278" s="339"/>
      <c r="BD278" s="339"/>
      <c r="BE278" s="339"/>
      <c r="BF278" s="339"/>
      <c r="BG278" s="339"/>
      <c r="BH278" s="339"/>
      <c r="BI278" s="339"/>
      <c r="BJ278" s="339"/>
      <c r="BK278" s="339"/>
      <c r="BL278" s="339"/>
      <c r="BM278" s="339"/>
      <c r="BN278" s="339"/>
      <c r="BO278" s="339"/>
      <c r="BP278" s="339"/>
      <c r="BQ278" s="339"/>
      <c r="BR278" s="339"/>
      <c r="BS278" s="339"/>
      <c r="BT278" s="339"/>
      <c r="BU278" s="339"/>
      <c r="BV278" s="339"/>
      <c r="BW278" s="339"/>
      <c r="BX278" s="339"/>
      <c r="BY278" s="339"/>
      <c r="BZ278" s="339"/>
      <c r="CA278" s="339"/>
      <c r="CB278" s="339"/>
      <c r="CC278" s="339"/>
      <c r="CD278" s="339"/>
      <c r="CE278" s="339"/>
      <c r="CF278" s="339"/>
      <c r="CG278" s="339"/>
      <c r="CH278" s="339"/>
      <c r="CI278" s="339"/>
      <c r="CJ278" s="339"/>
      <c r="CK278" s="339"/>
      <c r="CL278" s="339"/>
      <c r="CM278" s="339"/>
    </row>
    <row r="279" spans="1:91">
      <c r="A279" s="338"/>
      <c r="B279" s="338"/>
      <c r="C279" s="338"/>
      <c r="D279" s="338"/>
      <c r="E279" s="338"/>
      <c r="F279" s="338"/>
      <c r="G279" s="338"/>
      <c r="H279" s="338"/>
      <c r="I279" s="338"/>
      <c r="J279" s="338"/>
      <c r="K279" s="338"/>
      <c r="L279" s="338"/>
      <c r="M279" s="338"/>
      <c r="N279" s="405"/>
      <c r="O279" s="405"/>
      <c r="P279" s="405"/>
      <c r="Q279" s="405"/>
      <c r="R279" s="405"/>
      <c r="S279" s="405"/>
      <c r="T279" s="405"/>
      <c r="U279" s="405"/>
      <c r="V279" s="405"/>
      <c r="W279" s="405"/>
      <c r="X279" s="405"/>
      <c r="Y279" s="405"/>
      <c r="Z279" s="405"/>
      <c r="AA279" s="405"/>
      <c r="AB279" s="405"/>
      <c r="AC279" s="405"/>
      <c r="AD279" s="405"/>
      <c r="AE279" s="405"/>
      <c r="AF279" s="405"/>
      <c r="AG279" s="405"/>
      <c r="AH279" s="405"/>
      <c r="AI279" s="404"/>
      <c r="AJ279" s="339"/>
      <c r="AK279" s="339"/>
      <c r="AL279" s="339"/>
      <c r="AM279" s="339"/>
      <c r="AN279" s="339"/>
      <c r="AO279" s="339"/>
      <c r="AP279" s="339"/>
      <c r="AQ279" s="339"/>
      <c r="AR279" s="339"/>
      <c r="AS279" s="339"/>
      <c r="AT279" s="339"/>
      <c r="AU279" s="339"/>
      <c r="AV279" s="339"/>
      <c r="AW279" s="339"/>
      <c r="AX279" s="339"/>
      <c r="AY279" s="339"/>
      <c r="AZ279" s="339"/>
      <c r="BA279" s="339"/>
      <c r="BB279" s="339"/>
      <c r="BC279" s="339"/>
      <c r="BD279" s="339"/>
      <c r="BE279" s="339"/>
      <c r="BF279" s="339"/>
      <c r="BG279" s="339"/>
      <c r="BH279" s="339"/>
      <c r="BI279" s="339"/>
      <c r="BJ279" s="339"/>
      <c r="BK279" s="339"/>
      <c r="BL279" s="339"/>
      <c r="BM279" s="339"/>
      <c r="BN279" s="339"/>
      <c r="BO279" s="339"/>
      <c r="BP279" s="339"/>
      <c r="BQ279" s="339"/>
      <c r="BR279" s="339"/>
      <c r="BS279" s="339"/>
      <c r="BT279" s="339"/>
      <c r="BU279" s="339"/>
      <c r="BV279" s="339"/>
      <c r="BW279" s="339"/>
      <c r="BX279" s="339"/>
      <c r="BY279" s="339"/>
      <c r="BZ279" s="339"/>
      <c r="CA279" s="339"/>
      <c r="CB279" s="339"/>
      <c r="CC279" s="339"/>
      <c r="CD279" s="339"/>
      <c r="CE279" s="339"/>
      <c r="CF279" s="339"/>
      <c r="CG279" s="339"/>
      <c r="CH279" s="339"/>
      <c r="CI279" s="339"/>
      <c r="CJ279" s="339"/>
      <c r="CK279" s="339"/>
      <c r="CL279" s="339"/>
      <c r="CM279" s="339"/>
    </row>
    <row r="280" spans="1:91">
      <c r="A280" s="338"/>
      <c r="B280" s="338"/>
      <c r="C280" s="338"/>
      <c r="D280" s="338"/>
      <c r="E280" s="338"/>
      <c r="F280" s="338"/>
      <c r="G280" s="338"/>
      <c r="H280" s="338"/>
      <c r="I280" s="338"/>
      <c r="J280" s="338"/>
      <c r="K280" s="338"/>
      <c r="L280" s="338"/>
      <c r="M280" s="338"/>
      <c r="N280" s="405"/>
      <c r="O280" s="405"/>
      <c r="P280" s="405"/>
      <c r="Q280" s="405"/>
      <c r="R280" s="405"/>
      <c r="S280" s="405"/>
      <c r="T280" s="405"/>
      <c r="U280" s="405"/>
      <c r="V280" s="405"/>
      <c r="W280" s="405"/>
      <c r="X280" s="405"/>
      <c r="Y280" s="405"/>
      <c r="Z280" s="405"/>
      <c r="AA280" s="405"/>
      <c r="AB280" s="405"/>
      <c r="AC280" s="405"/>
      <c r="AD280" s="405"/>
      <c r="AE280" s="405"/>
      <c r="AF280" s="405"/>
      <c r="AG280" s="405"/>
      <c r="AH280" s="405"/>
      <c r="AI280" s="404"/>
      <c r="AJ280" s="339"/>
      <c r="AK280" s="339"/>
      <c r="AL280" s="339"/>
      <c r="AM280" s="339"/>
      <c r="AN280" s="339"/>
      <c r="AO280" s="339"/>
      <c r="AP280" s="339"/>
      <c r="AQ280" s="339"/>
      <c r="AR280" s="339"/>
      <c r="AS280" s="339"/>
      <c r="AT280" s="339"/>
      <c r="AU280" s="339"/>
      <c r="AV280" s="339"/>
      <c r="AW280" s="339"/>
      <c r="AX280" s="339"/>
      <c r="AY280" s="339"/>
      <c r="AZ280" s="339"/>
      <c r="BA280" s="339"/>
      <c r="BB280" s="339"/>
      <c r="BC280" s="339"/>
      <c r="BD280" s="339"/>
      <c r="BE280" s="339"/>
      <c r="BF280" s="339"/>
      <c r="BG280" s="339"/>
      <c r="BH280" s="339"/>
      <c r="BI280" s="339"/>
      <c r="BJ280" s="339"/>
      <c r="BK280" s="339"/>
      <c r="BL280" s="339"/>
      <c r="BM280" s="339"/>
      <c r="BN280" s="339"/>
      <c r="BO280" s="339"/>
      <c r="BP280" s="339"/>
      <c r="BQ280" s="339"/>
      <c r="BR280" s="339"/>
      <c r="BS280" s="339"/>
      <c r="BT280" s="339"/>
      <c r="BU280" s="339"/>
      <c r="BV280" s="339"/>
      <c r="BW280" s="339"/>
      <c r="BX280" s="339"/>
      <c r="BY280" s="339"/>
      <c r="BZ280" s="339"/>
      <c r="CA280" s="339"/>
      <c r="CB280" s="339"/>
      <c r="CC280" s="339"/>
      <c r="CD280" s="339"/>
      <c r="CE280" s="339"/>
      <c r="CF280" s="339"/>
      <c r="CG280" s="339"/>
      <c r="CH280" s="339"/>
      <c r="CI280" s="339"/>
      <c r="CJ280" s="339"/>
      <c r="CK280" s="339"/>
      <c r="CL280" s="339"/>
      <c r="CM280" s="339"/>
    </row>
    <row r="281" spans="1:91">
      <c r="A281" s="338"/>
      <c r="B281" s="338"/>
      <c r="C281" s="338"/>
      <c r="D281" s="338"/>
      <c r="E281" s="338"/>
      <c r="F281" s="338"/>
      <c r="G281" s="338"/>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8"/>
      <c r="AD281" s="338"/>
      <c r="AE281" s="338"/>
      <c r="AF281" s="338"/>
      <c r="AG281" s="338"/>
      <c r="AH281" s="338"/>
      <c r="AI281" s="339"/>
      <c r="AJ281" s="339"/>
      <c r="AK281" s="339"/>
      <c r="AL281" s="339"/>
      <c r="AM281" s="339"/>
      <c r="AN281" s="339"/>
      <c r="AO281" s="339"/>
      <c r="AP281" s="339"/>
      <c r="AQ281" s="339"/>
      <c r="AR281" s="339"/>
      <c r="AS281" s="339"/>
      <c r="AT281" s="339"/>
      <c r="AU281" s="339"/>
      <c r="AV281" s="339"/>
      <c r="AW281" s="339"/>
      <c r="AX281" s="339"/>
      <c r="AY281" s="339"/>
      <c r="AZ281" s="339"/>
      <c r="BA281" s="339"/>
      <c r="BB281" s="339"/>
      <c r="BC281" s="339"/>
      <c r="BD281" s="339"/>
      <c r="BE281" s="339"/>
      <c r="BF281" s="339"/>
      <c r="BG281" s="339"/>
      <c r="BH281" s="339"/>
      <c r="BI281" s="339"/>
      <c r="BJ281" s="339"/>
      <c r="BK281" s="339"/>
      <c r="BL281" s="339"/>
      <c r="BM281" s="339"/>
      <c r="BN281" s="339"/>
      <c r="BO281" s="339"/>
      <c r="BP281" s="339"/>
      <c r="BQ281" s="339"/>
      <c r="BR281" s="339"/>
      <c r="BS281" s="339"/>
      <c r="BT281" s="339"/>
      <c r="BU281" s="339"/>
      <c r="BV281" s="339"/>
      <c r="BW281" s="339"/>
      <c r="BX281" s="339"/>
      <c r="BY281" s="339"/>
      <c r="BZ281" s="339"/>
      <c r="CA281" s="339"/>
      <c r="CB281" s="339"/>
      <c r="CC281" s="339"/>
      <c r="CD281" s="339"/>
      <c r="CE281" s="339"/>
      <c r="CF281" s="339"/>
      <c r="CG281" s="339"/>
      <c r="CH281" s="339"/>
      <c r="CI281" s="339"/>
      <c r="CJ281" s="339"/>
      <c r="CK281" s="339"/>
      <c r="CL281" s="339"/>
      <c r="CM281" s="339"/>
    </row>
    <row r="282" spans="1:91">
      <c r="A282" s="338"/>
      <c r="B282" s="338"/>
      <c r="C282" s="338"/>
      <c r="D282" s="338"/>
      <c r="E282" s="338"/>
      <c r="F282" s="338"/>
      <c r="G282" s="338"/>
      <c r="H282" s="338"/>
      <c r="I282" s="338"/>
      <c r="J282" s="338"/>
      <c r="K282" s="338"/>
      <c r="L282" s="338"/>
      <c r="M282" s="338"/>
      <c r="N282" s="338"/>
      <c r="O282" s="338"/>
      <c r="P282" s="338"/>
      <c r="Q282" s="338"/>
      <c r="R282" s="338"/>
      <c r="S282" s="338"/>
      <c r="T282" s="338"/>
      <c r="U282" s="338"/>
      <c r="V282" s="338"/>
      <c r="W282" s="338"/>
      <c r="X282" s="338"/>
      <c r="Y282" s="338"/>
      <c r="Z282" s="338"/>
      <c r="AA282" s="338"/>
      <c r="AB282" s="338"/>
      <c r="AC282" s="338"/>
      <c r="AD282" s="338"/>
      <c r="AE282" s="338"/>
      <c r="AF282" s="338"/>
      <c r="AG282" s="338"/>
      <c r="AH282" s="338"/>
      <c r="AI282" s="339"/>
      <c r="AJ282" s="339"/>
      <c r="AK282" s="339"/>
      <c r="AL282" s="339"/>
      <c r="AM282" s="339"/>
      <c r="AN282" s="339"/>
      <c r="AO282" s="339"/>
      <c r="AP282" s="339"/>
      <c r="AQ282" s="339"/>
      <c r="AR282" s="339"/>
      <c r="AS282" s="339"/>
      <c r="AT282" s="339"/>
      <c r="AU282" s="339"/>
      <c r="AV282" s="339"/>
      <c r="AW282" s="339"/>
      <c r="AX282" s="339"/>
      <c r="AY282" s="339"/>
      <c r="AZ282" s="339"/>
      <c r="BA282" s="339"/>
      <c r="BB282" s="339"/>
      <c r="BC282" s="339"/>
      <c r="BD282" s="339"/>
      <c r="BE282" s="339"/>
      <c r="BF282" s="339"/>
      <c r="BG282" s="339"/>
      <c r="BH282" s="339"/>
      <c r="BI282" s="339"/>
      <c r="BJ282" s="339"/>
      <c r="BK282" s="339"/>
      <c r="BL282" s="339"/>
      <c r="BM282" s="339"/>
      <c r="BN282" s="339"/>
      <c r="BO282" s="339"/>
      <c r="BP282" s="339"/>
      <c r="BQ282" s="339"/>
      <c r="BR282" s="339"/>
      <c r="BS282" s="339"/>
      <c r="BT282" s="339"/>
      <c r="BU282" s="339"/>
      <c r="BV282" s="339"/>
      <c r="BW282" s="339"/>
      <c r="BX282" s="339"/>
      <c r="BY282" s="339"/>
      <c r="BZ282" s="339"/>
      <c r="CA282" s="339"/>
      <c r="CB282" s="339"/>
      <c r="CC282" s="339"/>
      <c r="CD282" s="339"/>
      <c r="CE282" s="339"/>
      <c r="CF282" s="339"/>
      <c r="CG282" s="339"/>
      <c r="CH282" s="339"/>
      <c r="CI282" s="339"/>
      <c r="CJ282" s="339"/>
      <c r="CK282" s="339"/>
      <c r="CL282" s="339"/>
      <c r="CM282" s="339"/>
    </row>
    <row r="283" spans="1:91">
      <c r="A283" s="338"/>
      <c r="B283" s="338"/>
      <c r="C283" s="338"/>
      <c r="D283" s="338"/>
      <c r="E283" s="338"/>
      <c r="F283" s="338"/>
      <c r="G283" s="338"/>
      <c r="H283" s="338"/>
      <c r="I283" s="338"/>
      <c r="J283" s="338"/>
      <c r="K283" s="338"/>
      <c r="L283" s="338"/>
      <c r="M283" s="338"/>
      <c r="N283" s="338"/>
      <c r="O283" s="338"/>
      <c r="P283" s="338"/>
      <c r="Q283" s="338"/>
      <c r="R283" s="338"/>
      <c r="S283" s="338"/>
      <c r="T283" s="338"/>
      <c r="U283" s="338"/>
      <c r="V283" s="338"/>
      <c r="W283" s="338"/>
      <c r="X283" s="338"/>
      <c r="Y283" s="338"/>
      <c r="Z283" s="338"/>
      <c r="AA283" s="338"/>
      <c r="AB283" s="338"/>
      <c r="AC283" s="338"/>
      <c r="AD283" s="338"/>
      <c r="AE283" s="338"/>
      <c r="AF283" s="338"/>
      <c r="AG283" s="338"/>
      <c r="AH283" s="338"/>
      <c r="AI283" s="339"/>
      <c r="AJ283" s="339"/>
      <c r="AK283" s="339"/>
      <c r="AL283" s="339"/>
      <c r="AM283" s="339"/>
      <c r="AN283" s="339"/>
      <c r="AO283" s="339"/>
      <c r="AP283" s="339"/>
      <c r="AQ283" s="339"/>
      <c r="AR283" s="339"/>
      <c r="AS283" s="339"/>
      <c r="AT283" s="339"/>
      <c r="AU283" s="339"/>
      <c r="AV283" s="339"/>
      <c r="AW283" s="339"/>
      <c r="AX283" s="339"/>
      <c r="AY283" s="339"/>
      <c r="AZ283" s="339"/>
      <c r="BA283" s="339"/>
      <c r="BB283" s="339"/>
      <c r="BC283" s="339"/>
      <c r="BD283" s="339"/>
      <c r="BE283" s="339"/>
      <c r="BF283" s="339"/>
      <c r="BG283" s="339"/>
      <c r="BH283" s="339"/>
      <c r="BI283" s="339"/>
      <c r="BJ283" s="339"/>
      <c r="BK283" s="339"/>
      <c r="BL283" s="339"/>
      <c r="BM283" s="339"/>
      <c r="BN283" s="339"/>
      <c r="BO283" s="339"/>
      <c r="BP283" s="339"/>
      <c r="BQ283" s="339"/>
      <c r="BR283" s="339"/>
      <c r="BS283" s="339"/>
      <c r="BT283" s="339"/>
      <c r="BU283" s="339"/>
      <c r="BV283" s="339"/>
      <c r="BW283" s="339"/>
      <c r="BX283" s="339"/>
      <c r="BY283" s="339"/>
      <c r="BZ283" s="339"/>
      <c r="CA283" s="339"/>
      <c r="CB283" s="339"/>
      <c r="CC283" s="339"/>
      <c r="CD283" s="339"/>
      <c r="CE283" s="339"/>
      <c r="CF283" s="339"/>
      <c r="CG283" s="339"/>
      <c r="CH283" s="339"/>
      <c r="CI283" s="339"/>
      <c r="CJ283" s="339"/>
      <c r="CK283" s="339"/>
      <c r="CL283" s="339"/>
      <c r="CM283" s="339"/>
    </row>
    <row r="284" spans="1:91">
      <c r="A284" s="338"/>
      <c r="B284" s="338"/>
      <c r="C284" s="338"/>
      <c r="D284" s="338"/>
      <c r="E284" s="338"/>
      <c r="F284" s="338"/>
      <c r="G284" s="338"/>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8"/>
      <c r="AD284" s="338"/>
      <c r="AE284" s="338"/>
      <c r="AF284" s="338"/>
      <c r="AG284" s="338"/>
      <c r="AH284" s="338"/>
      <c r="AI284" s="339"/>
      <c r="AJ284" s="339"/>
      <c r="AK284" s="339"/>
      <c r="AL284" s="339"/>
      <c r="AM284" s="339"/>
      <c r="AN284" s="339"/>
      <c r="AO284" s="339"/>
      <c r="AP284" s="339"/>
      <c r="AQ284" s="339"/>
      <c r="AR284" s="339"/>
      <c r="AS284" s="339"/>
      <c r="AT284" s="339"/>
      <c r="AU284" s="339"/>
      <c r="AV284" s="339"/>
      <c r="AW284" s="339"/>
      <c r="AX284" s="339"/>
      <c r="AY284" s="339"/>
      <c r="AZ284" s="339"/>
      <c r="BA284" s="339"/>
      <c r="BB284" s="339"/>
      <c r="BC284" s="339"/>
      <c r="BD284" s="339"/>
      <c r="BE284" s="339"/>
      <c r="BF284" s="339"/>
      <c r="BG284" s="339"/>
      <c r="BH284" s="339"/>
      <c r="BI284" s="339"/>
      <c r="BJ284" s="339"/>
      <c r="BK284" s="339"/>
      <c r="BL284" s="339"/>
      <c r="BM284" s="339"/>
      <c r="BN284" s="339"/>
      <c r="BO284" s="339"/>
      <c r="BP284" s="339"/>
      <c r="BQ284" s="339"/>
      <c r="BR284" s="339"/>
      <c r="BS284" s="339"/>
      <c r="BT284" s="339"/>
      <c r="BU284" s="339"/>
      <c r="BV284" s="339"/>
      <c r="BW284" s="339"/>
      <c r="BX284" s="339"/>
      <c r="BY284" s="339"/>
      <c r="BZ284" s="339"/>
      <c r="CA284" s="339"/>
      <c r="CB284" s="339"/>
      <c r="CC284" s="339"/>
      <c r="CD284" s="339"/>
      <c r="CE284" s="339"/>
      <c r="CF284" s="339"/>
      <c r="CG284" s="339"/>
      <c r="CH284" s="339"/>
      <c r="CI284" s="339"/>
      <c r="CJ284" s="339"/>
      <c r="CK284" s="339"/>
      <c r="CL284" s="339"/>
      <c r="CM284" s="339"/>
    </row>
    <row r="285" spans="1:91">
      <c r="A285" s="338"/>
      <c r="B285" s="338"/>
      <c r="C285" s="338"/>
      <c r="D285" s="338"/>
      <c r="E285" s="338"/>
      <c r="F285" s="338"/>
      <c r="G285" s="338"/>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8"/>
      <c r="AD285" s="338"/>
      <c r="AE285" s="338"/>
      <c r="AF285" s="338"/>
      <c r="AG285" s="338"/>
      <c r="AH285" s="338"/>
      <c r="AI285" s="339"/>
      <c r="AJ285" s="339"/>
      <c r="AK285" s="339"/>
      <c r="AL285" s="339"/>
      <c r="AM285" s="339"/>
      <c r="AN285" s="339"/>
      <c r="AO285" s="339"/>
      <c r="AP285" s="339"/>
      <c r="AQ285" s="339"/>
      <c r="AR285" s="339"/>
      <c r="AS285" s="339"/>
      <c r="AT285" s="339"/>
      <c r="AU285" s="339"/>
      <c r="AV285" s="339"/>
      <c r="AW285" s="339"/>
      <c r="AX285" s="339"/>
      <c r="AY285" s="339"/>
      <c r="AZ285" s="339"/>
      <c r="BA285" s="339"/>
      <c r="BB285" s="339"/>
      <c r="BC285" s="339"/>
      <c r="BD285" s="339"/>
      <c r="BE285" s="339"/>
      <c r="BF285" s="339"/>
      <c r="BG285" s="339"/>
      <c r="BH285" s="339"/>
      <c r="BI285" s="339"/>
      <c r="BJ285" s="339"/>
      <c r="BK285" s="339"/>
      <c r="BL285" s="339"/>
      <c r="BM285" s="339"/>
      <c r="BN285" s="339"/>
      <c r="BO285" s="339"/>
      <c r="BP285" s="339"/>
      <c r="BQ285" s="339"/>
      <c r="BR285" s="339"/>
      <c r="BS285" s="339"/>
      <c r="BT285" s="339"/>
      <c r="BU285" s="339"/>
      <c r="BV285" s="339"/>
      <c r="BW285" s="339"/>
      <c r="BX285" s="339"/>
      <c r="BY285" s="339"/>
      <c r="BZ285" s="339"/>
      <c r="CA285" s="339"/>
      <c r="CB285" s="339"/>
      <c r="CC285" s="339"/>
      <c r="CD285" s="339"/>
      <c r="CE285" s="339"/>
      <c r="CF285" s="339"/>
      <c r="CG285" s="339"/>
      <c r="CH285" s="339"/>
      <c r="CI285" s="339"/>
      <c r="CJ285" s="339"/>
      <c r="CK285" s="339"/>
      <c r="CL285" s="339"/>
      <c r="CM285" s="339"/>
    </row>
    <row r="286" spans="1:91">
      <c r="A286" s="338"/>
      <c r="B286" s="338"/>
      <c r="C286" s="338"/>
      <c r="D286" s="338"/>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c r="AG286" s="338"/>
      <c r="AH286" s="338"/>
      <c r="AI286" s="339"/>
      <c r="AJ286" s="339"/>
      <c r="AK286" s="339"/>
      <c r="AL286" s="339"/>
      <c r="AM286" s="339"/>
      <c r="AN286" s="339"/>
      <c r="AO286" s="339"/>
      <c r="AP286" s="339"/>
      <c r="AQ286" s="339"/>
      <c r="AR286" s="339"/>
      <c r="AS286" s="339"/>
      <c r="AT286" s="339"/>
      <c r="AU286" s="339"/>
      <c r="AV286" s="339"/>
      <c r="AW286" s="339"/>
      <c r="AX286" s="339"/>
      <c r="AY286" s="339"/>
      <c r="AZ286" s="339"/>
      <c r="BA286" s="339"/>
      <c r="BB286" s="339"/>
      <c r="BC286" s="339"/>
      <c r="BD286" s="339"/>
      <c r="BE286" s="339"/>
      <c r="BF286" s="339"/>
      <c r="BG286" s="339"/>
      <c r="BH286" s="339"/>
      <c r="BI286" s="339"/>
      <c r="BJ286" s="339"/>
      <c r="BK286" s="339"/>
      <c r="BL286" s="339"/>
      <c r="BM286" s="339"/>
      <c r="BN286" s="339"/>
      <c r="BO286" s="339"/>
      <c r="BP286" s="339"/>
      <c r="BQ286" s="339"/>
      <c r="BR286" s="339"/>
      <c r="BS286" s="339"/>
      <c r="BT286" s="339"/>
      <c r="BU286" s="339"/>
      <c r="BV286" s="339"/>
      <c r="BW286" s="339"/>
      <c r="BX286" s="339"/>
      <c r="BY286" s="339"/>
      <c r="BZ286" s="339"/>
      <c r="CA286" s="339"/>
      <c r="CB286" s="339"/>
      <c r="CC286" s="339"/>
      <c r="CD286" s="339"/>
      <c r="CE286" s="339"/>
      <c r="CF286" s="339"/>
      <c r="CG286" s="339"/>
      <c r="CH286" s="339"/>
      <c r="CI286" s="339"/>
      <c r="CJ286" s="339"/>
      <c r="CK286" s="339"/>
      <c r="CL286" s="339"/>
      <c r="CM286" s="339"/>
    </row>
    <row r="287" spans="1:91">
      <c r="A287" s="339"/>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c r="AC287" s="339"/>
      <c r="AD287" s="339"/>
      <c r="AE287" s="339"/>
      <c r="AF287" s="339"/>
      <c r="AG287" s="339"/>
      <c r="AH287" s="339"/>
      <c r="AI287" s="339"/>
      <c r="AJ287" s="339"/>
      <c r="AK287" s="339"/>
      <c r="AL287" s="339"/>
      <c r="AM287" s="339"/>
      <c r="AN287" s="339"/>
      <c r="AO287" s="339"/>
      <c r="AP287" s="339"/>
      <c r="AQ287" s="339"/>
      <c r="AR287" s="339"/>
      <c r="AS287" s="339"/>
      <c r="AT287" s="339"/>
      <c r="AU287" s="339"/>
      <c r="AV287" s="339"/>
      <c r="AW287" s="339"/>
      <c r="AX287" s="339"/>
      <c r="AY287" s="339"/>
      <c r="AZ287" s="339"/>
      <c r="BA287" s="339"/>
      <c r="BB287" s="339"/>
      <c r="BC287" s="339"/>
      <c r="BD287" s="339"/>
      <c r="BE287" s="339"/>
      <c r="BF287" s="339"/>
      <c r="BG287" s="339"/>
      <c r="BH287" s="339"/>
      <c r="BI287" s="339"/>
      <c r="BJ287" s="339"/>
      <c r="BK287" s="339"/>
      <c r="BL287" s="339"/>
      <c r="BM287" s="339"/>
      <c r="BN287" s="339"/>
      <c r="BO287" s="339"/>
      <c r="BP287" s="339"/>
      <c r="BQ287" s="339"/>
      <c r="BR287" s="339"/>
      <c r="BS287" s="339"/>
      <c r="BT287" s="339"/>
      <c r="BU287" s="339"/>
      <c r="BV287" s="339"/>
      <c r="BW287" s="339"/>
      <c r="BX287" s="339"/>
      <c r="BY287" s="339"/>
      <c r="BZ287" s="339"/>
      <c r="CA287" s="339"/>
      <c r="CB287" s="339"/>
      <c r="CC287" s="339"/>
      <c r="CD287" s="339"/>
      <c r="CE287" s="339"/>
      <c r="CF287" s="339"/>
      <c r="CG287" s="339"/>
      <c r="CH287" s="339"/>
      <c r="CI287" s="339"/>
      <c r="CJ287" s="339"/>
      <c r="CK287" s="339"/>
      <c r="CL287" s="339"/>
      <c r="CM287" s="339"/>
    </row>
    <row r="288" spans="1:91">
      <c r="A288" s="339"/>
      <c r="B288" s="339"/>
      <c r="C288" s="339"/>
      <c r="D288" s="339"/>
      <c r="E288" s="339"/>
      <c r="F288" s="339"/>
      <c r="G288" s="339"/>
      <c r="H288" s="339"/>
      <c r="I288" s="339"/>
      <c r="J288" s="339"/>
      <c r="K288" s="339"/>
      <c r="L288" s="339"/>
      <c r="M288" s="339"/>
      <c r="N288" s="339"/>
      <c r="O288" s="339"/>
      <c r="P288" s="339"/>
      <c r="Q288" s="339"/>
      <c r="R288" s="339"/>
      <c r="S288" s="339"/>
      <c r="T288" s="339"/>
      <c r="U288" s="339"/>
      <c r="V288" s="339"/>
      <c r="W288" s="339"/>
      <c r="X288" s="339"/>
      <c r="Y288" s="339"/>
      <c r="Z288" s="339"/>
      <c r="AA288" s="339"/>
      <c r="AB288" s="339"/>
      <c r="AC288" s="339"/>
      <c r="AD288" s="339"/>
      <c r="AE288" s="339"/>
      <c r="AF288" s="339"/>
      <c r="AG288" s="339"/>
      <c r="AH288" s="339"/>
      <c r="AI288" s="339"/>
      <c r="AJ288" s="339"/>
      <c r="AK288" s="339"/>
      <c r="AL288" s="339"/>
      <c r="AM288" s="339"/>
      <c r="AN288" s="339"/>
      <c r="AO288" s="339"/>
      <c r="AP288" s="339"/>
      <c r="AQ288" s="339"/>
      <c r="AR288" s="339"/>
      <c r="AS288" s="339"/>
      <c r="AT288" s="339"/>
      <c r="AU288" s="339"/>
      <c r="AV288" s="339"/>
      <c r="AW288" s="339"/>
      <c r="AX288" s="339"/>
      <c r="AY288" s="339"/>
      <c r="AZ288" s="339"/>
      <c r="BA288" s="339"/>
      <c r="BB288" s="339"/>
      <c r="BC288" s="339"/>
      <c r="BD288" s="339"/>
      <c r="BE288" s="339"/>
      <c r="BF288" s="339"/>
      <c r="BG288" s="339"/>
      <c r="BH288" s="339"/>
      <c r="BI288" s="339"/>
      <c r="BJ288" s="339"/>
      <c r="BK288" s="339"/>
      <c r="BL288" s="339"/>
      <c r="BM288" s="339"/>
      <c r="BN288" s="339"/>
      <c r="BO288" s="339"/>
      <c r="BP288" s="339"/>
      <c r="BQ288" s="339"/>
      <c r="BR288" s="339"/>
      <c r="BS288" s="339"/>
      <c r="BT288" s="339"/>
      <c r="BU288" s="339"/>
      <c r="BV288" s="339"/>
      <c r="BW288" s="339"/>
      <c r="BX288" s="339"/>
      <c r="BY288" s="339"/>
      <c r="BZ288" s="339"/>
      <c r="CA288" s="339"/>
      <c r="CB288" s="339"/>
      <c r="CC288" s="339"/>
      <c r="CD288" s="339"/>
      <c r="CE288" s="339"/>
      <c r="CF288" s="339"/>
      <c r="CG288" s="339"/>
      <c r="CH288" s="339"/>
      <c r="CI288" s="339"/>
      <c r="CJ288" s="339"/>
      <c r="CK288" s="339"/>
      <c r="CL288" s="339"/>
      <c r="CM288" s="339"/>
    </row>
  </sheetData>
  <mergeCells count="38">
    <mergeCell ref="B4:F4"/>
    <mergeCell ref="B5:E5"/>
    <mergeCell ref="B6:E6"/>
    <mergeCell ref="B7:E7"/>
    <mergeCell ref="B11:B12"/>
    <mergeCell ref="C11:D11"/>
    <mergeCell ref="E11:E12"/>
    <mergeCell ref="F11:F12"/>
    <mergeCell ref="P59:S59"/>
    <mergeCell ref="P60:S60"/>
    <mergeCell ref="W73:Y73"/>
    <mergeCell ref="W87:X87"/>
    <mergeCell ref="W88:X88"/>
    <mergeCell ref="L34:O34"/>
    <mergeCell ref="G34:J34"/>
    <mergeCell ref="G43:O43"/>
    <mergeCell ref="P54:S54"/>
    <mergeCell ref="P55:S58"/>
    <mergeCell ref="G39:I39"/>
    <mergeCell ref="G40:I40"/>
    <mergeCell ref="G38:I38"/>
    <mergeCell ref="P53:T53"/>
    <mergeCell ref="X93:Y93"/>
    <mergeCell ref="W93:W94"/>
    <mergeCell ref="T54:U54"/>
    <mergeCell ref="T55:U55"/>
    <mergeCell ref="T56:U56"/>
    <mergeCell ref="T57:U57"/>
    <mergeCell ref="P70:U70"/>
    <mergeCell ref="P63:U63"/>
    <mergeCell ref="P64:U64"/>
    <mergeCell ref="P65:U65"/>
    <mergeCell ref="P66:U66"/>
    <mergeCell ref="P67:U67"/>
    <mergeCell ref="P68:U68"/>
    <mergeCell ref="P61:S61"/>
    <mergeCell ref="P62:S62"/>
    <mergeCell ref="N91:R9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P50"/>
  <sheetViews>
    <sheetView zoomScaleNormal="100" workbookViewId="0">
      <selection activeCell="G27" sqref="G27"/>
    </sheetView>
  </sheetViews>
  <sheetFormatPr baseColWidth="10" defaultRowHeight="15"/>
  <sheetData>
    <row r="1" spans="1:16" s="291" customFormat="1" ht="12.75" customHeight="1"/>
    <row r="2" spans="1:16" s="291" customFormat="1" ht="12.75" customHeight="1">
      <c r="A2" s="411"/>
      <c r="B2" s="411"/>
      <c r="C2" s="411"/>
      <c r="D2" s="411"/>
      <c r="E2" s="411"/>
      <c r="F2" s="411"/>
      <c r="G2" s="411"/>
      <c r="H2" s="411"/>
      <c r="I2" s="411"/>
      <c r="J2" s="411"/>
      <c r="K2" s="411"/>
      <c r="L2" s="411"/>
      <c r="M2" s="411"/>
      <c r="N2" s="411"/>
      <c r="O2" s="411"/>
      <c r="P2" s="411"/>
    </row>
    <row r="3" spans="1:16" s="291" customFormat="1" ht="12.75" customHeight="1">
      <c r="A3" s="411"/>
      <c r="B3" s="417" t="s">
        <v>24</v>
      </c>
      <c r="C3" s="417" t="s">
        <v>25</v>
      </c>
      <c r="D3" s="417" t="s">
        <v>26</v>
      </c>
      <c r="E3" s="417" t="s">
        <v>29</v>
      </c>
      <c r="F3" s="417" t="s">
        <v>30</v>
      </c>
      <c r="G3" s="411"/>
      <c r="H3" s="411"/>
      <c r="I3" s="411"/>
      <c r="J3" s="411"/>
      <c r="K3" s="411"/>
      <c r="L3" s="411"/>
      <c r="M3" s="411"/>
      <c r="N3" s="411"/>
      <c r="O3" s="411"/>
      <c r="P3" s="411"/>
    </row>
    <row r="4" spans="1:16" s="291" customFormat="1" ht="12.75" customHeight="1">
      <c r="A4" s="411"/>
      <c r="B4" s="412">
        <v>0</v>
      </c>
      <c r="C4" s="412">
        <v>2012</v>
      </c>
      <c r="D4" s="413">
        <f>+'Pob. y Demanda'!Y75</f>
        <v>3817.9799999999996</v>
      </c>
      <c r="E4" s="412">
        <v>0</v>
      </c>
      <c r="F4" s="415">
        <f>E4-D4</f>
        <v>-3817.9799999999996</v>
      </c>
      <c r="G4" s="411"/>
      <c r="H4" s="411"/>
      <c r="I4" s="411"/>
      <c r="J4" s="411"/>
      <c r="K4" s="411"/>
      <c r="L4" s="411"/>
      <c r="M4" s="411"/>
      <c r="N4" s="411"/>
      <c r="O4" s="411"/>
      <c r="P4" s="411"/>
    </row>
    <row r="5" spans="1:16" s="291" customFormat="1" ht="12.75" customHeight="1">
      <c r="A5" s="411"/>
      <c r="B5" s="412">
        <v>1</v>
      </c>
      <c r="C5" s="412">
        <v>2013</v>
      </c>
      <c r="D5" s="413">
        <f>+'Pob. y Demanda'!Y76</f>
        <v>3917.2474799999995</v>
      </c>
      <c r="E5" s="412">
        <v>0</v>
      </c>
      <c r="F5" s="415">
        <f t="shared" ref="F5:F14" si="0">E5-D5</f>
        <v>-3917.2474799999995</v>
      </c>
      <c r="G5" s="411"/>
      <c r="H5" s="411"/>
      <c r="I5" s="411"/>
      <c r="J5" s="411"/>
      <c r="K5" s="411"/>
      <c r="L5" s="411"/>
      <c r="M5" s="411"/>
      <c r="N5" s="411"/>
      <c r="O5" s="411"/>
      <c r="P5" s="411"/>
    </row>
    <row r="6" spans="1:16" s="291" customFormat="1" ht="12.75" customHeight="1">
      <c r="A6" s="411"/>
      <c r="B6" s="412">
        <v>2</v>
      </c>
      <c r="C6" s="412">
        <v>2014</v>
      </c>
      <c r="D6" s="413">
        <f>+'Pob. y Demanda'!Y77</f>
        <v>4019.0959144799995</v>
      </c>
      <c r="E6" s="412">
        <v>0</v>
      </c>
      <c r="F6" s="415">
        <f t="shared" si="0"/>
        <v>-4019.0959144799995</v>
      </c>
      <c r="G6" s="411"/>
      <c r="H6" s="411"/>
      <c r="I6" s="411"/>
      <c r="J6" s="411"/>
      <c r="K6" s="411"/>
      <c r="L6" s="411"/>
      <c r="M6" s="411"/>
      <c r="N6" s="411"/>
      <c r="O6" s="411"/>
      <c r="P6" s="411"/>
    </row>
    <row r="7" spans="1:16" s="291" customFormat="1" ht="12.75" customHeight="1">
      <c r="A7" s="411"/>
      <c r="B7" s="412">
        <v>3</v>
      </c>
      <c r="C7" s="412">
        <v>2015</v>
      </c>
      <c r="D7" s="413">
        <f>+'Pob. y Demanda'!Y78</f>
        <v>4123.5924082564798</v>
      </c>
      <c r="E7" s="412">
        <v>0</v>
      </c>
      <c r="F7" s="415">
        <f t="shared" si="0"/>
        <v>-4123.5924082564798</v>
      </c>
      <c r="G7" s="411"/>
      <c r="H7" s="411"/>
      <c r="I7" s="411"/>
      <c r="J7" s="411"/>
      <c r="K7" s="411"/>
      <c r="L7" s="411"/>
      <c r="M7" s="411"/>
      <c r="N7" s="411"/>
      <c r="O7" s="411"/>
      <c r="P7" s="411"/>
    </row>
    <row r="8" spans="1:16" s="291" customFormat="1" ht="12.75" customHeight="1">
      <c r="A8" s="411"/>
      <c r="B8" s="412">
        <v>4</v>
      </c>
      <c r="C8" s="412">
        <v>2016</v>
      </c>
      <c r="D8" s="413">
        <f>+'Pob. y Demanda'!Y79</f>
        <v>4230.8058108711484</v>
      </c>
      <c r="E8" s="412">
        <v>0</v>
      </c>
      <c r="F8" s="415">
        <f t="shared" si="0"/>
        <v>-4230.8058108711484</v>
      </c>
      <c r="G8" s="411"/>
      <c r="H8" s="411"/>
      <c r="I8" s="411"/>
      <c r="J8" s="411"/>
      <c r="K8" s="411"/>
      <c r="L8" s="411"/>
      <c r="M8" s="411"/>
      <c r="N8" s="411"/>
      <c r="O8" s="411"/>
      <c r="P8" s="411"/>
    </row>
    <row r="9" spans="1:16" s="291" customFormat="1" ht="12.75" customHeight="1">
      <c r="A9" s="411"/>
      <c r="B9" s="412">
        <v>5</v>
      </c>
      <c r="C9" s="412">
        <v>2017</v>
      </c>
      <c r="D9" s="413">
        <f>+'Pob. y Demanda'!Y80</f>
        <v>4340.8067619537987</v>
      </c>
      <c r="E9" s="412">
        <v>0</v>
      </c>
      <c r="F9" s="415">
        <f t="shared" si="0"/>
        <v>-4340.8067619537987</v>
      </c>
      <c r="G9" s="411"/>
      <c r="H9" s="411"/>
      <c r="I9" s="411"/>
      <c r="J9" s="411"/>
      <c r="K9" s="411"/>
      <c r="L9" s="411"/>
      <c r="M9" s="411"/>
      <c r="N9" s="411"/>
      <c r="O9" s="411"/>
      <c r="P9" s="411"/>
    </row>
    <row r="10" spans="1:16" s="291" customFormat="1" ht="12.75" customHeight="1">
      <c r="A10" s="411"/>
      <c r="B10" s="412">
        <v>6</v>
      </c>
      <c r="C10" s="412">
        <v>2018</v>
      </c>
      <c r="D10" s="413">
        <f>+'Pob. y Demanda'!Y81</f>
        <v>4453.6677377645974</v>
      </c>
      <c r="E10" s="412">
        <v>0</v>
      </c>
      <c r="F10" s="415">
        <f t="shared" si="0"/>
        <v>-4453.6677377645974</v>
      </c>
      <c r="G10" s="411"/>
      <c r="H10" s="411"/>
      <c r="I10" s="411"/>
      <c r="J10" s="411"/>
      <c r="K10" s="411"/>
      <c r="L10" s="411"/>
      <c r="M10" s="411"/>
      <c r="N10" s="411"/>
      <c r="O10" s="411"/>
      <c r="P10" s="411"/>
    </row>
    <row r="11" spans="1:16" s="291" customFormat="1" ht="12.75" customHeight="1">
      <c r="A11" s="411"/>
      <c r="B11" s="412">
        <v>7</v>
      </c>
      <c r="C11" s="412">
        <v>2019</v>
      </c>
      <c r="D11" s="413">
        <f>+'Pob. y Demanda'!Y82</f>
        <v>4569.4630989464767</v>
      </c>
      <c r="E11" s="412">
        <v>0</v>
      </c>
      <c r="F11" s="415">
        <f t="shared" si="0"/>
        <v>-4569.4630989464767</v>
      </c>
      <c r="G11" s="411"/>
      <c r="H11" s="411"/>
      <c r="I11" s="411"/>
      <c r="J11" s="411"/>
      <c r="K11" s="411"/>
      <c r="L11" s="411"/>
      <c r="M11" s="411"/>
      <c r="N11" s="411"/>
      <c r="O11" s="411"/>
      <c r="P11" s="411"/>
    </row>
    <row r="12" spans="1:16" s="291" customFormat="1" ht="12.75" customHeight="1">
      <c r="A12" s="411"/>
      <c r="B12" s="412">
        <v>8</v>
      </c>
      <c r="C12" s="412">
        <v>2020</v>
      </c>
      <c r="D12" s="413">
        <f>+'Pob. y Demanda'!Y83</f>
        <v>4688.269139519085</v>
      </c>
      <c r="E12" s="412">
        <v>0</v>
      </c>
      <c r="F12" s="415">
        <f t="shared" si="0"/>
        <v>-4688.269139519085</v>
      </c>
      <c r="G12" s="411"/>
      <c r="H12" s="411"/>
      <c r="I12" s="411"/>
      <c r="J12" s="411"/>
      <c r="K12" s="411"/>
      <c r="L12" s="411"/>
      <c r="M12" s="411"/>
      <c r="N12" s="411"/>
      <c r="O12" s="411"/>
      <c r="P12" s="411"/>
    </row>
    <row r="13" spans="1:16" s="291" customFormat="1" ht="12.75" customHeight="1">
      <c r="A13" s="411"/>
      <c r="B13" s="412">
        <v>9</v>
      </c>
      <c r="C13" s="412">
        <v>2021</v>
      </c>
      <c r="D13" s="413">
        <f>+'Pob. y Demanda'!Y84</f>
        <v>4810.1641371465812</v>
      </c>
      <c r="E13" s="412">
        <v>0</v>
      </c>
      <c r="F13" s="415">
        <f t="shared" si="0"/>
        <v>-4810.1641371465812</v>
      </c>
      <c r="G13" s="411"/>
      <c r="H13" s="411"/>
      <c r="I13" s="411"/>
      <c r="J13" s="411"/>
      <c r="K13" s="411"/>
      <c r="L13" s="411"/>
      <c r="M13" s="411"/>
      <c r="N13" s="411"/>
      <c r="O13" s="411"/>
      <c r="P13" s="411"/>
    </row>
    <row r="14" spans="1:16" s="291" customFormat="1" ht="12.75" customHeight="1">
      <c r="A14" s="411"/>
      <c r="B14" s="412">
        <v>10</v>
      </c>
      <c r="C14" s="412">
        <v>2022</v>
      </c>
      <c r="D14" s="413">
        <f>+'Pob. y Demanda'!Y85</f>
        <v>4935.2284047123921</v>
      </c>
      <c r="E14" s="412">
        <v>0</v>
      </c>
      <c r="F14" s="415">
        <f t="shared" si="0"/>
        <v>-4935.2284047123921</v>
      </c>
      <c r="G14" s="411"/>
      <c r="H14" s="411"/>
      <c r="I14" s="411"/>
      <c r="J14" s="411"/>
      <c r="K14" s="411"/>
      <c r="L14" s="411"/>
      <c r="M14" s="411"/>
      <c r="N14" s="411"/>
      <c r="O14" s="411"/>
      <c r="P14" s="411"/>
    </row>
    <row r="15" spans="1:16" s="291" customFormat="1" ht="12.75" customHeight="1">
      <c r="A15" s="411"/>
      <c r="B15" s="712" t="s">
        <v>27</v>
      </c>
      <c r="C15" s="712"/>
      <c r="D15" s="418">
        <f>SUM(D5:D14)</f>
        <v>44088.340893650558</v>
      </c>
      <c r="E15" s="465"/>
      <c r="F15" s="419">
        <f>SUM(F5:F14)</f>
        <v>-44088.340893650558</v>
      </c>
      <c r="G15" s="411"/>
      <c r="H15" s="411"/>
      <c r="I15" s="411"/>
      <c r="J15" s="411"/>
      <c r="K15" s="411"/>
      <c r="L15" s="411"/>
      <c r="M15" s="411"/>
      <c r="N15" s="411"/>
      <c r="O15" s="411"/>
      <c r="P15" s="411"/>
    </row>
    <row r="16" spans="1:16" s="291" customFormat="1" ht="12.75" customHeight="1">
      <c r="A16" s="411"/>
      <c r="B16" s="712" t="s">
        <v>28</v>
      </c>
      <c r="C16" s="712"/>
      <c r="D16" s="418">
        <f>D15/10</f>
        <v>4408.8340893650557</v>
      </c>
      <c r="E16" s="465"/>
      <c r="F16" s="419">
        <f>F15/10</f>
        <v>-4408.8340893650557</v>
      </c>
      <c r="G16" s="411"/>
      <c r="H16" s="411"/>
      <c r="I16" s="411"/>
      <c r="J16" s="411"/>
      <c r="K16" s="411"/>
      <c r="L16" s="411"/>
      <c r="M16" s="411"/>
      <c r="N16" s="411"/>
      <c r="O16" s="411"/>
      <c r="P16" s="411"/>
    </row>
    <row r="17" spans="1:16" s="291" customFormat="1" ht="12.75" customHeight="1">
      <c r="A17" s="411"/>
      <c r="B17" s="713" t="s">
        <v>19</v>
      </c>
      <c r="C17" s="713"/>
      <c r="D17" s="713"/>
      <c r="E17" s="713"/>
      <c r="F17" s="713"/>
      <c r="G17" s="411"/>
      <c r="H17" s="411"/>
      <c r="I17" s="411"/>
      <c r="J17" s="411"/>
      <c r="K17" s="411"/>
      <c r="L17" s="411"/>
      <c r="M17" s="411"/>
      <c r="N17" s="411"/>
      <c r="O17" s="411"/>
      <c r="P17" s="411"/>
    </row>
    <row r="18" spans="1:16" s="291" customFormat="1" ht="12.75" customHeight="1">
      <c r="A18" s="411"/>
      <c r="B18" s="411"/>
      <c r="C18" s="411"/>
      <c r="D18" s="411"/>
      <c r="E18" s="411"/>
      <c r="F18" s="411"/>
      <c r="G18" s="411"/>
      <c r="H18" s="411"/>
      <c r="I18" s="411"/>
      <c r="J18" s="411"/>
      <c r="K18" s="411"/>
      <c r="L18" s="411"/>
      <c r="M18" s="411"/>
      <c r="N18" s="411"/>
      <c r="O18" s="411"/>
      <c r="P18" s="411"/>
    </row>
    <row r="19" spans="1:16" s="291" customFormat="1" ht="12.75" customHeight="1">
      <c r="A19" s="411"/>
      <c r="B19" s="411"/>
      <c r="C19" s="411"/>
      <c r="D19" s="411"/>
      <c r="E19" s="411"/>
      <c r="F19" s="411"/>
      <c r="G19" s="411"/>
      <c r="H19" s="411"/>
      <c r="I19" s="411"/>
      <c r="J19" s="411"/>
      <c r="K19" s="411"/>
      <c r="L19" s="411"/>
      <c r="M19" s="411"/>
      <c r="N19" s="411"/>
      <c r="O19" s="411"/>
      <c r="P19" s="411"/>
    </row>
    <row r="20" spans="1:16" s="291" customFormat="1" ht="12.75" customHeight="1">
      <c r="A20" s="411"/>
      <c r="B20" s="411"/>
      <c r="C20" s="411"/>
      <c r="D20" s="411"/>
      <c r="E20" s="411"/>
      <c r="F20" s="411"/>
      <c r="G20" s="411"/>
      <c r="H20" s="411"/>
      <c r="I20" s="411"/>
      <c r="J20" s="411"/>
      <c r="K20" s="411"/>
      <c r="L20" s="411"/>
      <c r="M20" s="411"/>
      <c r="N20" s="411"/>
      <c r="O20" s="411"/>
      <c r="P20" s="411"/>
    </row>
    <row r="21" spans="1:16" s="291" customFormat="1" ht="12.75" customHeight="1">
      <c r="A21" s="411"/>
      <c r="B21" s="411"/>
      <c r="C21" s="411"/>
      <c r="D21" s="411"/>
      <c r="E21" s="411"/>
      <c r="F21" s="411"/>
      <c r="G21" s="411"/>
      <c r="H21" s="411"/>
      <c r="I21" s="411"/>
      <c r="J21" s="411"/>
      <c r="K21" s="411"/>
      <c r="L21" s="411"/>
      <c r="M21" s="411"/>
      <c r="N21" s="411"/>
      <c r="O21" s="411"/>
      <c r="P21" s="411"/>
    </row>
    <row r="22" spans="1:16" s="291" customFormat="1" ht="12.75" customHeight="1">
      <c r="A22" s="411"/>
      <c r="B22" s="411"/>
      <c r="C22" s="411"/>
      <c r="D22" s="411"/>
      <c r="E22" s="411"/>
      <c r="F22" s="411"/>
      <c r="G22" s="411"/>
      <c r="H22" s="411"/>
      <c r="I22" s="411"/>
      <c r="J22" s="411"/>
      <c r="K22" s="411"/>
      <c r="L22" s="411"/>
      <c r="M22" s="411"/>
      <c r="N22" s="411"/>
      <c r="O22" s="411"/>
      <c r="P22" s="411"/>
    </row>
    <row r="23" spans="1:16" s="291" customFormat="1" ht="12.75" customHeight="1">
      <c r="A23" s="411"/>
      <c r="B23" s="411"/>
      <c r="C23" s="411"/>
      <c r="D23" s="411"/>
      <c r="E23" s="411"/>
      <c r="F23" s="411"/>
      <c r="G23" s="411"/>
      <c r="H23" s="411"/>
      <c r="I23" s="411"/>
      <c r="J23" s="411"/>
      <c r="K23" s="411"/>
      <c r="L23" s="411"/>
      <c r="M23" s="411"/>
      <c r="N23" s="411"/>
      <c r="O23" s="411"/>
      <c r="P23" s="411"/>
    </row>
    <row r="24" spans="1:16" s="291" customFormat="1" ht="12.75" customHeight="1">
      <c r="A24" s="411"/>
      <c r="B24" s="411"/>
      <c r="C24" s="411"/>
      <c r="D24" s="411"/>
      <c r="E24" s="411"/>
      <c r="F24" s="411"/>
      <c r="G24" s="411"/>
      <c r="H24" s="411"/>
      <c r="I24" s="411"/>
      <c r="J24" s="411"/>
      <c r="K24" s="411"/>
      <c r="L24" s="411"/>
      <c r="M24" s="411"/>
      <c r="N24" s="411"/>
      <c r="O24" s="411"/>
      <c r="P24" s="411"/>
    </row>
    <row r="25" spans="1:16" s="291" customFormat="1" ht="12.75" customHeight="1">
      <c r="A25" s="411"/>
      <c r="B25" s="411"/>
      <c r="C25" s="411"/>
      <c r="D25" s="411"/>
      <c r="E25" s="411"/>
      <c r="F25" s="411"/>
      <c r="G25" s="411"/>
      <c r="H25" s="411"/>
      <c r="I25" s="411"/>
      <c r="J25" s="411"/>
      <c r="K25" s="411"/>
      <c r="L25" s="411"/>
      <c r="M25" s="411"/>
      <c r="N25" s="411"/>
      <c r="O25" s="411"/>
      <c r="P25" s="411"/>
    </row>
    <row r="26" spans="1:16" s="291" customFormat="1" ht="12.75" customHeight="1">
      <c r="A26" s="411"/>
      <c r="B26" s="411"/>
      <c r="C26" s="411"/>
      <c r="D26" s="411"/>
      <c r="E26" s="411"/>
      <c r="F26" s="411"/>
      <c r="G26" s="411"/>
      <c r="H26" s="411"/>
      <c r="I26" s="411"/>
      <c r="J26" s="411"/>
      <c r="K26" s="411"/>
      <c r="L26" s="411"/>
      <c r="M26" s="411"/>
      <c r="N26" s="411"/>
      <c r="O26" s="411"/>
      <c r="P26" s="411"/>
    </row>
    <row r="27" spans="1:16" s="291" customFormat="1" ht="12.75" customHeight="1">
      <c r="A27" s="411"/>
      <c r="B27" s="411"/>
      <c r="C27" s="411"/>
      <c r="D27" s="411"/>
      <c r="E27" s="411"/>
      <c r="F27" s="411"/>
      <c r="G27" s="411"/>
      <c r="H27" s="411"/>
      <c r="I27" s="411"/>
      <c r="J27" s="411"/>
      <c r="K27" s="411"/>
      <c r="L27" s="411"/>
      <c r="M27" s="411"/>
      <c r="N27" s="411"/>
      <c r="O27" s="411"/>
      <c r="P27" s="411"/>
    </row>
    <row r="28" spans="1:16" s="291" customFormat="1" ht="12.75" customHeight="1">
      <c r="A28" s="411"/>
      <c r="B28" s="411"/>
      <c r="C28" s="411"/>
      <c r="D28" s="411"/>
      <c r="E28" s="411"/>
      <c r="F28" s="411"/>
      <c r="G28" s="411"/>
      <c r="H28" s="411"/>
      <c r="I28" s="411"/>
      <c r="J28" s="411"/>
      <c r="K28" s="411"/>
      <c r="L28" s="411"/>
      <c r="M28" s="411"/>
      <c r="N28" s="411"/>
      <c r="O28" s="411"/>
      <c r="P28" s="411"/>
    </row>
    <row r="29" spans="1:16" s="291" customFormat="1" ht="12.75" customHeight="1">
      <c r="A29" s="411"/>
      <c r="B29" s="411"/>
      <c r="C29" s="411"/>
      <c r="D29" s="411"/>
      <c r="E29" s="411"/>
      <c r="F29" s="411"/>
      <c r="G29" s="411"/>
      <c r="H29" s="411"/>
      <c r="I29" s="411"/>
      <c r="J29" s="411"/>
      <c r="K29" s="411"/>
      <c r="L29" s="411"/>
      <c r="M29" s="411"/>
      <c r="N29" s="411"/>
      <c r="O29" s="411"/>
      <c r="P29" s="411"/>
    </row>
    <row r="30" spans="1:16" s="291" customFormat="1" ht="12.75" customHeight="1">
      <c r="A30" s="411"/>
      <c r="B30" s="411"/>
      <c r="C30" s="411"/>
      <c r="D30" s="411"/>
      <c r="E30" s="411"/>
      <c r="F30" s="411"/>
      <c r="G30" s="411"/>
      <c r="H30" s="411"/>
      <c r="I30" s="411"/>
      <c r="J30" s="411"/>
      <c r="K30" s="411"/>
      <c r="L30" s="411"/>
      <c r="M30" s="411"/>
      <c r="N30" s="411"/>
      <c r="O30" s="411"/>
      <c r="P30" s="411"/>
    </row>
    <row r="31" spans="1:16" s="291" customFormat="1" ht="12.75" customHeight="1">
      <c r="A31" s="411"/>
      <c r="B31" s="411"/>
      <c r="C31" s="411"/>
      <c r="D31" s="411"/>
      <c r="E31" s="411"/>
      <c r="F31" s="411"/>
      <c r="G31" s="411"/>
      <c r="H31" s="411"/>
      <c r="I31" s="411"/>
      <c r="J31" s="411"/>
      <c r="K31" s="411"/>
      <c r="L31" s="411"/>
      <c r="M31" s="411"/>
      <c r="N31" s="411"/>
      <c r="O31" s="411"/>
      <c r="P31" s="411"/>
    </row>
    <row r="32" spans="1:16" s="291" customFormat="1" ht="12.75" customHeight="1">
      <c r="A32" s="411"/>
      <c r="B32" s="411"/>
      <c r="C32" s="411"/>
      <c r="D32" s="411"/>
      <c r="E32" s="411"/>
      <c r="F32" s="411"/>
      <c r="G32" s="411"/>
      <c r="H32" s="411"/>
      <c r="I32" s="411"/>
      <c r="J32" s="411"/>
      <c r="K32" s="411"/>
      <c r="L32" s="411"/>
      <c r="M32" s="411"/>
      <c r="N32" s="411"/>
      <c r="O32" s="411"/>
      <c r="P32" s="411"/>
    </row>
    <row r="33" spans="1:16" s="291" customFormat="1" ht="12.75" customHeight="1">
      <c r="A33" s="411"/>
      <c r="B33" s="411"/>
      <c r="C33" s="411"/>
      <c r="D33" s="411"/>
      <c r="E33" s="411"/>
      <c r="F33" s="411"/>
      <c r="G33" s="411"/>
      <c r="H33" s="411"/>
      <c r="I33" s="411"/>
      <c r="J33" s="411"/>
      <c r="K33" s="411"/>
      <c r="L33" s="411"/>
      <c r="M33" s="411"/>
      <c r="N33" s="411"/>
      <c r="O33" s="411"/>
      <c r="P33" s="411"/>
    </row>
    <row r="34" spans="1:16" s="291" customFormat="1" ht="12.75" customHeight="1">
      <c r="A34" s="411"/>
      <c r="B34" s="411"/>
      <c r="C34" s="411"/>
      <c r="D34" s="411"/>
      <c r="E34" s="411"/>
      <c r="F34" s="411"/>
      <c r="G34" s="411"/>
      <c r="H34" s="411"/>
      <c r="I34" s="411"/>
      <c r="J34" s="411"/>
      <c r="K34" s="411"/>
      <c r="L34" s="411"/>
      <c r="M34" s="411"/>
      <c r="N34" s="411"/>
      <c r="O34" s="411"/>
      <c r="P34" s="411"/>
    </row>
    <row r="35" spans="1:16" s="291" customFormat="1" ht="12.75" customHeight="1">
      <c r="A35" s="411"/>
      <c r="B35" s="411"/>
      <c r="C35" s="411"/>
      <c r="D35" s="411"/>
      <c r="E35" s="411"/>
      <c r="F35" s="411"/>
      <c r="G35" s="411"/>
      <c r="H35" s="411"/>
      <c r="I35" s="411"/>
      <c r="J35" s="411"/>
      <c r="K35" s="411"/>
      <c r="L35" s="411"/>
      <c r="M35" s="411"/>
      <c r="N35" s="411"/>
      <c r="O35" s="411"/>
      <c r="P35" s="411"/>
    </row>
    <row r="36" spans="1:16" s="291" customFormat="1" ht="12.75" customHeight="1">
      <c r="A36" s="411"/>
      <c r="B36" s="411"/>
      <c r="C36" s="411"/>
      <c r="D36" s="411"/>
      <c r="E36" s="411"/>
      <c r="F36" s="411"/>
      <c r="G36" s="411"/>
      <c r="H36" s="411"/>
      <c r="I36" s="411"/>
      <c r="J36" s="411"/>
      <c r="K36" s="411"/>
      <c r="L36" s="411"/>
      <c r="M36" s="411"/>
      <c r="N36" s="411"/>
      <c r="O36" s="411"/>
      <c r="P36" s="411"/>
    </row>
    <row r="37" spans="1:16" s="291" customFormat="1" ht="12.75" customHeight="1">
      <c r="A37" s="411"/>
      <c r="B37" s="411"/>
      <c r="C37" s="411"/>
      <c r="D37" s="411"/>
      <c r="E37" s="411"/>
      <c r="F37" s="411"/>
      <c r="G37" s="411"/>
      <c r="H37" s="411"/>
      <c r="I37" s="411"/>
      <c r="J37" s="411"/>
      <c r="K37" s="411"/>
      <c r="L37" s="411"/>
      <c r="M37" s="411"/>
      <c r="N37" s="411"/>
      <c r="O37" s="411"/>
      <c r="P37" s="411"/>
    </row>
    <row r="38" spans="1:16" s="291" customFormat="1" ht="12.75" customHeight="1">
      <c r="A38" s="411"/>
      <c r="B38" s="411"/>
      <c r="C38" s="411"/>
      <c r="D38" s="411"/>
      <c r="E38" s="411"/>
      <c r="F38" s="411"/>
      <c r="G38" s="411"/>
      <c r="H38" s="411"/>
      <c r="I38" s="411"/>
      <c r="J38" s="411"/>
      <c r="K38" s="411"/>
      <c r="L38" s="411"/>
      <c r="M38" s="411"/>
      <c r="N38" s="411"/>
      <c r="O38" s="411"/>
      <c r="P38" s="411"/>
    </row>
    <row r="39" spans="1:16" s="291" customFormat="1" ht="12.75" customHeight="1">
      <c r="A39" s="411"/>
      <c r="B39" s="411"/>
      <c r="C39" s="411"/>
      <c r="D39" s="411"/>
      <c r="E39" s="411"/>
      <c r="F39" s="411"/>
      <c r="G39" s="411"/>
      <c r="H39" s="411"/>
      <c r="I39" s="411"/>
      <c r="J39" s="411"/>
      <c r="K39" s="411"/>
      <c r="L39" s="411"/>
      <c r="M39" s="411"/>
      <c r="N39" s="411"/>
      <c r="O39" s="411"/>
      <c r="P39" s="411"/>
    </row>
    <row r="40" spans="1:16" s="291" customFormat="1" ht="12.75" customHeight="1">
      <c r="A40" s="411"/>
      <c r="B40" s="411"/>
      <c r="C40" s="411"/>
      <c r="D40" s="411"/>
      <c r="E40" s="411"/>
      <c r="F40" s="411"/>
      <c r="G40" s="411"/>
      <c r="H40" s="411"/>
      <c r="I40" s="411"/>
      <c r="J40" s="411"/>
      <c r="K40" s="411"/>
      <c r="L40" s="411"/>
      <c r="M40" s="411"/>
      <c r="N40" s="411"/>
      <c r="O40" s="411"/>
      <c r="P40" s="411"/>
    </row>
    <row r="41" spans="1:16" s="291" customFormat="1" ht="12.75" customHeight="1">
      <c r="A41" s="411"/>
      <c r="B41" s="411"/>
      <c r="C41" s="411"/>
      <c r="D41" s="411"/>
      <c r="E41" s="411"/>
      <c r="F41" s="411"/>
      <c r="G41" s="411"/>
      <c r="H41" s="411"/>
      <c r="I41" s="411"/>
      <c r="J41" s="411"/>
      <c r="K41" s="411"/>
      <c r="L41" s="411"/>
      <c r="M41" s="411"/>
      <c r="N41" s="411"/>
      <c r="O41" s="411"/>
      <c r="P41" s="411"/>
    </row>
    <row r="42" spans="1:16" s="291" customFormat="1" ht="12.75" customHeight="1">
      <c r="A42" s="411"/>
      <c r="B42" s="411"/>
      <c r="C42" s="411"/>
      <c r="D42" s="411"/>
      <c r="E42" s="411"/>
      <c r="F42" s="411"/>
      <c r="G42" s="411"/>
      <c r="H42" s="411"/>
      <c r="I42" s="411"/>
      <c r="J42" s="411"/>
      <c r="K42" s="411"/>
      <c r="L42" s="411"/>
      <c r="M42" s="411"/>
      <c r="N42" s="411"/>
      <c r="O42" s="411"/>
      <c r="P42" s="411"/>
    </row>
    <row r="43" spans="1:16" s="291" customFormat="1" ht="12.75" customHeight="1">
      <c r="A43" s="411"/>
      <c r="B43" s="411"/>
      <c r="C43" s="411"/>
      <c r="D43" s="411"/>
      <c r="E43" s="411"/>
      <c r="F43" s="411"/>
      <c r="G43" s="411"/>
      <c r="H43" s="411"/>
      <c r="I43" s="411"/>
      <c r="J43" s="411"/>
      <c r="K43" s="411"/>
      <c r="L43" s="411"/>
      <c r="M43" s="411"/>
      <c r="N43" s="411"/>
      <c r="O43" s="411"/>
      <c r="P43" s="411"/>
    </row>
    <row r="44" spans="1:16" s="291" customFormat="1" ht="12.75" customHeight="1">
      <c r="A44" s="411"/>
      <c r="B44" s="411"/>
      <c r="C44" s="411"/>
      <c r="D44" s="411"/>
      <c r="E44" s="411"/>
      <c r="F44" s="411"/>
      <c r="G44" s="411"/>
      <c r="H44" s="411"/>
      <c r="I44" s="411"/>
      <c r="J44" s="411"/>
      <c r="K44" s="411"/>
      <c r="L44" s="411"/>
      <c r="M44" s="411"/>
      <c r="N44" s="411"/>
      <c r="O44" s="411"/>
      <c r="P44" s="411"/>
    </row>
    <row r="45" spans="1:16" s="291" customFormat="1" ht="12.75" customHeight="1">
      <c r="A45" s="411"/>
      <c r="B45" s="411"/>
      <c r="C45" s="411"/>
      <c r="D45" s="411"/>
      <c r="E45" s="411"/>
      <c r="F45" s="411"/>
      <c r="G45" s="411"/>
      <c r="H45" s="411"/>
      <c r="I45" s="411"/>
      <c r="J45" s="411"/>
      <c r="K45" s="411"/>
      <c r="L45" s="411"/>
      <c r="M45" s="411"/>
      <c r="N45" s="411"/>
      <c r="O45" s="411"/>
      <c r="P45" s="411"/>
    </row>
    <row r="46" spans="1:16" s="291" customFormat="1" ht="12.75" customHeight="1">
      <c r="A46" s="411"/>
      <c r="B46" s="411"/>
      <c r="C46" s="411"/>
      <c r="D46" s="411"/>
      <c r="E46" s="411"/>
      <c r="F46" s="411"/>
      <c r="G46" s="411"/>
      <c r="H46" s="411"/>
      <c r="I46" s="411"/>
      <c r="J46" s="411"/>
      <c r="K46" s="411"/>
      <c r="L46" s="411"/>
      <c r="M46" s="411"/>
      <c r="N46" s="411"/>
      <c r="O46" s="411"/>
      <c r="P46" s="411"/>
    </row>
    <row r="47" spans="1:16" s="291" customFormat="1" ht="12.75" customHeight="1"/>
    <row r="48" spans="1:16" s="291" customFormat="1" ht="12.75" customHeight="1"/>
    <row r="49" s="291" customFormat="1" ht="12.75" customHeight="1"/>
    <row r="50" s="291" customFormat="1" ht="12.75" customHeight="1"/>
  </sheetData>
  <mergeCells count="3">
    <mergeCell ref="B15:C15"/>
    <mergeCell ref="B16:C16"/>
    <mergeCell ref="B17:F17"/>
  </mergeCells>
  <phoneticPr fontId="27" type="noConversion"/>
  <pageMargins left="0.7" right="0.7" top="0.75" bottom="0.75" header="0.3" footer="0.3"/>
  <pageSetup orientation="portrait" horizontalDpi="1200" verticalDpi="1200" r:id="rId1"/>
  <ignoredErrors>
    <ignoredError sqref="D15" formulaRange="1"/>
  </ignoredErrors>
</worksheet>
</file>

<file path=xl/worksheets/sheet5.xml><?xml version="1.0" encoding="utf-8"?>
<worksheet xmlns="http://schemas.openxmlformats.org/spreadsheetml/2006/main" xmlns:r="http://schemas.openxmlformats.org/officeDocument/2006/relationships">
  <dimension ref="A1:AI120"/>
  <sheetViews>
    <sheetView topLeftCell="D10" zoomScaleNormal="100" workbookViewId="0">
      <selection activeCell="L28" sqref="L28"/>
    </sheetView>
  </sheetViews>
  <sheetFormatPr baseColWidth="10" defaultRowHeight="15"/>
  <cols>
    <col min="1" max="1" width="12.85546875" style="309" customWidth="1"/>
    <col min="2" max="2" width="48.85546875" customWidth="1"/>
    <col min="3" max="4" width="10.28515625" style="308" customWidth="1"/>
    <col min="5" max="6" width="15" customWidth="1"/>
    <col min="7" max="7" width="1.28515625" customWidth="1"/>
    <col min="8" max="8" width="17.85546875" customWidth="1"/>
    <col min="9" max="9" width="1.28515625" customWidth="1"/>
    <col min="10" max="10" width="18" customWidth="1"/>
    <col min="11" max="13" width="14.7109375" customWidth="1"/>
    <col min="14" max="14" width="1.28515625" customWidth="1"/>
    <col min="17" max="17" width="17.140625" customWidth="1"/>
    <col min="20" max="20" width="13.7109375" customWidth="1"/>
  </cols>
  <sheetData>
    <row r="1" spans="1:35">
      <c r="A1" s="420"/>
      <c r="B1" s="421"/>
      <c r="C1" s="422"/>
      <c r="D1" s="422"/>
      <c r="E1" s="421"/>
      <c r="F1" s="421"/>
      <c r="G1" s="421"/>
      <c r="H1" s="421"/>
      <c r="I1" s="421"/>
      <c r="J1" s="421"/>
      <c r="K1" s="421"/>
      <c r="L1" s="421"/>
      <c r="M1" s="421"/>
      <c r="N1" s="421"/>
      <c r="O1" s="421"/>
      <c r="P1" s="421"/>
      <c r="Q1" s="421"/>
      <c r="R1" s="421"/>
      <c r="S1" s="421"/>
      <c r="T1" s="421"/>
      <c r="U1" s="421"/>
      <c r="V1" s="421"/>
      <c r="W1" s="421"/>
      <c r="X1" s="421"/>
      <c r="Y1" s="421"/>
      <c r="Z1" s="421"/>
      <c r="AA1" s="421"/>
      <c r="AB1" s="421"/>
      <c r="AC1" s="287"/>
      <c r="AD1" s="287"/>
      <c r="AE1" s="291"/>
      <c r="AF1" s="291"/>
      <c r="AG1" s="291"/>
      <c r="AH1" s="291"/>
      <c r="AI1" s="291"/>
    </row>
    <row r="2" spans="1:35">
      <c r="A2" s="716" t="s">
        <v>120</v>
      </c>
      <c r="B2" s="716"/>
      <c r="C2" s="716"/>
      <c r="D2" s="716"/>
      <c r="E2" s="716"/>
      <c r="F2" s="716"/>
      <c r="G2" s="716"/>
      <c r="H2" s="716"/>
      <c r="I2" s="716"/>
      <c r="J2" s="716"/>
      <c r="K2" s="423"/>
      <c r="L2" s="423"/>
      <c r="M2" s="423"/>
      <c r="N2" s="421"/>
      <c r="O2" s="421"/>
      <c r="P2" s="421"/>
      <c r="Q2" s="421"/>
      <c r="R2" s="421"/>
      <c r="S2" s="421"/>
      <c r="T2" s="421"/>
      <c r="U2" s="421"/>
      <c r="V2" s="421"/>
      <c r="W2" s="421"/>
      <c r="X2" s="421"/>
      <c r="Y2" s="421"/>
      <c r="Z2" s="421"/>
      <c r="AA2" s="421"/>
      <c r="AB2" s="421"/>
      <c r="AC2" s="287"/>
      <c r="AD2" s="287"/>
      <c r="AE2" s="291"/>
      <c r="AF2" s="291"/>
      <c r="AG2" s="291"/>
      <c r="AH2" s="291"/>
      <c r="AI2" s="291"/>
    </row>
    <row r="3" spans="1:35">
      <c r="A3" s="420"/>
      <c r="B3" s="421"/>
      <c r="C3" s="422"/>
      <c r="D3" s="422"/>
      <c r="E3" s="421"/>
      <c r="F3" s="421"/>
      <c r="G3" s="421"/>
      <c r="H3" s="421"/>
      <c r="I3" s="421"/>
      <c r="J3" s="421"/>
      <c r="K3" s="421"/>
      <c r="L3" s="421"/>
      <c r="M3" s="421"/>
      <c r="N3" s="421"/>
      <c r="O3" s="421"/>
      <c r="P3" s="421"/>
      <c r="Q3" s="421"/>
      <c r="R3" s="421"/>
      <c r="S3" s="421"/>
      <c r="T3" s="421"/>
      <c r="U3" s="421"/>
      <c r="V3" s="421"/>
      <c r="W3" s="421"/>
      <c r="X3" s="421"/>
      <c r="Y3" s="421"/>
      <c r="Z3" s="421"/>
      <c r="AA3" s="421"/>
      <c r="AB3" s="421"/>
      <c r="AC3" s="287"/>
      <c r="AD3" s="287"/>
      <c r="AE3" s="291"/>
      <c r="AF3" s="291"/>
      <c r="AG3" s="291"/>
      <c r="AH3" s="291"/>
      <c r="AI3" s="291"/>
    </row>
    <row r="4" spans="1:35">
      <c r="A4" s="715" t="s">
        <v>156</v>
      </c>
      <c r="B4" s="715" t="s">
        <v>489</v>
      </c>
      <c r="C4" s="715"/>
      <c r="D4" s="715"/>
      <c r="E4" s="715"/>
      <c r="F4" s="715"/>
      <c r="G4" s="718"/>
      <c r="H4" s="715" t="s">
        <v>123</v>
      </c>
      <c r="I4" s="715"/>
      <c r="J4" s="715"/>
      <c r="K4" s="424"/>
      <c r="L4" s="424"/>
      <c r="M4" s="424"/>
      <c r="N4" s="421"/>
      <c r="O4" s="421"/>
      <c r="P4" s="421"/>
      <c r="Q4" s="421"/>
      <c r="R4" s="421"/>
      <c r="S4" s="421"/>
      <c r="T4" s="421"/>
      <c r="U4" s="421"/>
      <c r="V4" s="421"/>
      <c r="W4" s="421"/>
      <c r="X4" s="421"/>
      <c r="Y4" s="421"/>
      <c r="Z4" s="421"/>
      <c r="AA4" s="421"/>
      <c r="AB4" s="421"/>
      <c r="AC4" s="287"/>
      <c r="AD4" s="287"/>
      <c r="AE4" s="291"/>
      <c r="AF4" s="291"/>
      <c r="AG4" s="291"/>
      <c r="AH4" s="291"/>
      <c r="AI4" s="291"/>
    </row>
    <row r="5" spans="1:35">
      <c r="A5" s="715"/>
      <c r="B5" s="715"/>
      <c r="C5" s="715"/>
      <c r="D5" s="715"/>
      <c r="E5" s="715"/>
      <c r="F5" s="715"/>
      <c r="G5" s="718"/>
      <c r="H5" s="715"/>
      <c r="I5" s="715"/>
      <c r="J5" s="715"/>
      <c r="K5" s="424"/>
      <c r="L5" s="424"/>
      <c r="M5" s="424"/>
      <c r="N5" s="421"/>
      <c r="O5" s="421"/>
      <c r="P5" s="421"/>
      <c r="Q5" s="421"/>
      <c r="R5" s="421"/>
      <c r="S5" s="421"/>
      <c r="T5" s="421"/>
      <c r="U5" s="421"/>
      <c r="V5" s="421"/>
      <c r="W5" s="421"/>
      <c r="X5" s="421"/>
      <c r="Y5" s="421"/>
      <c r="Z5" s="421"/>
      <c r="AA5" s="421"/>
      <c r="AB5" s="421"/>
      <c r="AC5" s="287"/>
      <c r="AD5" s="287"/>
      <c r="AE5" s="291"/>
      <c r="AF5" s="291"/>
      <c r="AG5" s="291"/>
      <c r="AH5" s="291"/>
      <c r="AI5" s="291"/>
    </row>
    <row r="6" spans="1:35">
      <c r="A6" s="436" t="s">
        <v>121</v>
      </c>
      <c r="B6" s="424"/>
      <c r="C6" s="422"/>
      <c r="D6" s="422"/>
      <c r="E6" s="421"/>
      <c r="F6" s="421"/>
      <c r="G6" s="421"/>
      <c r="H6" s="426" t="s">
        <v>124</v>
      </c>
      <c r="I6" s="426"/>
      <c r="J6" s="426"/>
      <c r="K6" s="421"/>
      <c r="L6" s="421"/>
      <c r="M6" s="421"/>
      <c r="N6" s="421"/>
      <c r="O6" s="421"/>
      <c r="P6" s="421"/>
      <c r="Q6" s="421"/>
      <c r="R6" s="421"/>
      <c r="S6" s="421"/>
      <c r="T6" s="421"/>
      <c r="U6" s="421"/>
      <c r="V6" s="421"/>
      <c r="W6" s="421"/>
      <c r="X6" s="421"/>
      <c r="Y6" s="421"/>
      <c r="Z6" s="421"/>
      <c r="AA6" s="421"/>
      <c r="AB6" s="421"/>
      <c r="AC6" s="287"/>
      <c r="AD6" s="287"/>
      <c r="AE6" s="291"/>
      <c r="AF6" s="291"/>
      <c r="AG6" s="291"/>
      <c r="AH6" s="291"/>
      <c r="AI6" s="291"/>
    </row>
    <row r="7" spans="1:35">
      <c r="A7" s="436" t="s">
        <v>122</v>
      </c>
      <c r="B7" s="424"/>
      <c r="C7" s="422"/>
      <c r="D7" s="422"/>
      <c r="E7" s="421"/>
      <c r="F7" s="421"/>
      <c r="G7" s="421"/>
      <c r="H7" s="426" t="s">
        <v>125</v>
      </c>
      <c r="I7" s="426"/>
      <c r="J7" s="426"/>
      <c r="K7" s="421"/>
      <c r="L7" s="421"/>
      <c r="M7" s="421"/>
      <c r="N7" s="421"/>
      <c r="O7" s="421"/>
      <c r="P7" s="421"/>
      <c r="Q7" s="421"/>
      <c r="R7" s="421"/>
      <c r="S7" s="421"/>
      <c r="T7" s="421"/>
      <c r="U7" s="421"/>
      <c r="V7" s="421"/>
      <c r="W7" s="421"/>
      <c r="X7" s="421"/>
      <c r="Y7" s="421"/>
      <c r="Z7" s="421"/>
      <c r="AA7" s="421"/>
      <c r="AB7" s="421"/>
      <c r="AC7" s="287"/>
      <c r="AD7" s="287"/>
      <c r="AE7" s="291"/>
      <c r="AF7" s="291"/>
      <c r="AG7" s="291"/>
      <c r="AH7" s="291"/>
      <c r="AI7" s="291"/>
    </row>
    <row r="8" spans="1:35" ht="6.75" customHeight="1" thickBot="1">
      <c r="A8" s="420"/>
      <c r="B8" s="421"/>
      <c r="C8" s="422"/>
      <c r="D8" s="422"/>
      <c r="E8" s="421"/>
      <c r="F8" s="421"/>
      <c r="G8" s="421"/>
      <c r="H8" s="421"/>
      <c r="I8" s="421"/>
      <c r="J8" s="421"/>
      <c r="K8" s="421"/>
      <c r="L8" s="421"/>
      <c r="M8" s="421"/>
      <c r="N8" s="421"/>
      <c r="O8" s="421"/>
      <c r="P8" s="421"/>
      <c r="Q8" s="421"/>
      <c r="R8" s="421"/>
      <c r="S8" s="421"/>
      <c r="T8" s="421"/>
      <c r="U8" s="421"/>
      <c r="V8" s="421"/>
      <c r="W8" s="421"/>
      <c r="X8" s="421"/>
      <c r="Y8" s="421"/>
      <c r="Z8" s="421"/>
      <c r="AA8" s="421"/>
      <c r="AB8" s="421"/>
      <c r="AC8" s="287"/>
      <c r="AD8" s="287"/>
      <c r="AE8" s="291"/>
      <c r="AF8" s="291"/>
      <c r="AG8" s="291"/>
      <c r="AH8" s="291"/>
      <c r="AI8" s="291"/>
    </row>
    <row r="9" spans="1:35" ht="44.25" customHeight="1" thickBot="1">
      <c r="A9" s="420"/>
      <c r="B9" s="421"/>
      <c r="C9" s="422"/>
      <c r="D9" s="422"/>
      <c r="E9" s="421"/>
      <c r="F9" s="421"/>
      <c r="G9" s="421"/>
      <c r="H9" s="427" t="s">
        <v>126</v>
      </c>
      <c r="I9" s="428"/>
      <c r="J9" s="427" t="s">
        <v>127</v>
      </c>
      <c r="K9" s="424"/>
      <c r="L9" s="424"/>
      <c r="M9" s="424"/>
      <c r="N9" s="421"/>
      <c r="O9" s="421"/>
      <c r="P9" s="421"/>
      <c r="Q9" s="421"/>
      <c r="R9" s="421"/>
      <c r="S9" s="421"/>
      <c r="T9" s="421"/>
      <c r="U9" s="421"/>
      <c r="V9" s="421"/>
      <c r="W9" s="421"/>
      <c r="X9" s="421"/>
      <c r="Y9" s="421"/>
      <c r="Z9" s="421"/>
      <c r="AA9" s="421"/>
      <c r="AB9" s="421"/>
      <c r="AC9" s="287"/>
      <c r="AD9" s="287"/>
      <c r="AE9" s="291"/>
      <c r="AF9" s="291"/>
      <c r="AG9" s="291"/>
      <c r="AH9" s="291"/>
      <c r="AI9" s="291"/>
    </row>
    <row r="10" spans="1:35" ht="6.75" customHeight="1" thickBot="1">
      <c r="A10" s="420"/>
      <c r="B10" s="421"/>
      <c r="C10" s="422"/>
      <c r="D10" s="422"/>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287"/>
      <c r="AD10" s="287"/>
      <c r="AE10" s="291"/>
      <c r="AF10" s="291"/>
      <c r="AG10" s="291"/>
      <c r="AH10" s="291"/>
      <c r="AI10" s="291"/>
    </row>
    <row r="11" spans="1:35" ht="15.75" thickBot="1">
      <c r="A11" s="429" t="s">
        <v>128</v>
      </c>
      <c r="B11" s="430" t="s">
        <v>129</v>
      </c>
      <c r="C11" s="429" t="s">
        <v>13</v>
      </c>
      <c r="D11" s="429" t="s">
        <v>33</v>
      </c>
      <c r="E11" s="430" t="s">
        <v>130</v>
      </c>
      <c r="F11" s="430" t="s">
        <v>131</v>
      </c>
      <c r="G11" s="431"/>
      <c r="H11" s="429" t="s">
        <v>132</v>
      </c>
      <c r="I11" s="431"/>
      <c r="J11" s="429" t="s">
        <v>132</v>
      </c>
      <c r="K11" s="424"/>
      <c r="L11" s="424"/>
      <c r="M11" s="424"/>
      <c r="N11" s="421"/>
      <c r="O11" s="421"/>
      <c r="P11" s="421"/>
      <c r="Q11" s="421"/>
      <c r="R11" s="421"/>
      <c r="S11" s="421"/>
      <c r="T11" s="421"/>
      <c r="U11" s="421"/>
      <c r="V11" s="421"/>
      <c r="W11" s="421"/>
      <c r="X11" s="421"/>
      <c r="Y11" s="421"/>
      <c r="Z11" s="421"/>
      <c r="AA11" s="421"/>
      <c r="AB11" s="421"/>
      <c r="AC11" s="287"/>
      <c r="AD11" s="287"/>
      <c r="AE11" s="291"/>
      <c r="AF11" s="291"/>
      <c r="AG11" s="291"/>
      <c r="AH11" s="291"/>
      <c r="AI11" s="291"/>
    </row>
    <row r="12" spans="1:35" ht="6.75" customHeight="1">
      <c r="A12" s="420"/>
      <c r="B12" s="421"/>
      <c r="C12" s="422"/>
      <c r="D12" s="422"/>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287"/>
      <c r="AD12" s="287"/>
      <c r="AE12" s="291"/>
      <c r="AF12" s="291"/>
      <c r="AG12" s="291"/>
      <c r="AH12" s="291"/>
      <c r="AI12" s="291"/>
    </row>
    <row r="13" spans="1:35">
      <c r="A13" s="425" t="s">
        <v>133</v>
      </c>
      <c r="B13" s="432" t="s">
        <v>407</v>
      </c>
      <c r="C13" s="422"/>
      <c r="D13" s="422"/>
      <c r="E13" s="433"/>
      <c r="F13" s="433"/>
      <c r="G13" s="433"/>
      <c r="H13" s="433"/>
      <c r="I13" s="433"/>
      <c r="J13" s="434"/>
      <c r="K13" s="424"/>
      <c r="L13" s="424"/>
      <c r="M13" s="424"/>
      <c r="N13" s="421"/>
      <c r="O13" s="421"/>
      <c r="P13" s="421"/>
      <c r="Q13" s="421"/>
      <c r="R13" s="421"/>
      <c r="S13" s="421"/>
      <c r="T13" s="421"/>
      <c r="U13" s="421"/>
      <c r="V13" s="421"/>
      <c r="W13" s="421"/>
      <c r="X13" s="421"/>
      <c r="Y13" s="421"/>
      <c r="Z13" s="421"/>
      <c r="AA13" s="421"/>
      <c r="AB13" s="421"/>
      <c r="AC13" s="287"/>
      <c r="AD13" s="287"/>
      <c r="AE13" s="291"/>
      <c r="AF13" s="291"/>
      <c r="AG13" s="291"/>
      <c r="AH13" s="291"/>
      <c r="AI13" s="291"/>
    </row>
    <row r="14" spans="1:35">
      <c r="A14" s="435" t="s">
        <v>134</v>
      </c>
      <c r="B14" s="436" t="s">
        <v>488</v>
      </c>
      <c r="C14" s="422"/>
      <c r="D14" s="422"/>
      <c r="E14" s="434"/>
      <c r="F14" s="434"/>
      <c r="G14" s="434"/>
      <c r="H14" s="434">
        <f>SUM(F15:F18)</f>
        <v>190000</v>
      </c>
      <c r="I14" s="434"/>
      <c r="J14" s="434">
        <f>+Anexos!J11</f>
        <v>163555.69999999998</v>
      </c>
      <c r="K14" s="424"/>
      <c r="L14" s="424"/>
      <c r="M14" s="424"/>
      <c r="N14" s="421"/>
      <c r="O14" s="424"/>
      <c r="P14" s="421"/>
      <c r="Q14" s="421"/>
      <c r="R14" s="421"/>
      <c r="S14" s="421"/>
      <c r="T14" s="421"/>
      <c r="U14" s="421"/>
      <c r="V14" s="421"/>
      <c r="W14" s="421"/>
      <c r="X14" s="421"/>
      <c r="Y14" s="421"/>
      <c r="Z14" s="421"/>
      <c r="AA14" s="421"/>
      <c r="AB14" s="421"/>
      <c r="AC14" s="287"/>
      <c r="AD14" s="287"/>
      <c r="AE14" s="291"/>
      <c r="AF14" s="291"/>
      <c r="AG14" s="291"/>
      <c r="AH14" s="291"/>
      <c r="AI14" s="291"/>
    </row>
    <row r="15" spans="1:35">
      <c r="A15" s="437" t="s">
        <v>135</v>
      </c>
      <c r="B15" s="438" t="s">
        <v>524</v>
      </c>
      <c r="C15" s="439" t="s">
        <v>136</v>
      </c>
      <c r="D15" s="440">
        <f>+Anexos!D12</f>
        <v>1</v>
      </c>
      <c r="E15" s="434">
        <f>+Anexos!E12</f>
        <v>65000</v>
      </c>
      <c r="F15" s="434">
        <f>+D15*E15</f>
        <v>65000</v>
      </c>
      <c r="G15" s="434"/>
      <c r="H15" s="434"/>
      <c r="I15" s="434"/>
      <c r="J15" s="434"/>
      <c r="K15" s="424"/>
      <c r="L15" s="424"/>
      <c r="M15" s="424"/>
      <c r="N15" s="421"/>
      <c r="O15" s="421"/>
      <c r="P15" s="421"/>
      <c r="Q15" s="421"/>
      <c r="R15" s="421"/>
      <c r="S15" s="421"/>
      <c r="T15" s="421"/>
      <c r="U15" s="421"/>
      <c r="V15" s="421"/>
      <c r="W15" s="421"/>
      <c r="X15" s="421"/>
      <c r="Y15" s="421"/>
      <c r="Z15" s="421"/>
      <c r="AA15" s="421"/>
      <c r="AB15" s="421"/>
      <c r="AC15" s="287"/>
      <c r="AD15" s="287"/>
      <c r="AE15" s="291"/>
      <c r="AF15" s="291"/>
      <c r="AG15" s="291"/>
      <c r="AH15" s="291"/>
      <c r="AI15" s="291"/>
    </row>
    <row r="16" spans="1:35" s="303" customFormat="1">
      <c r="A16" s="437" t="s">
        <v>372</v>
      </c>
      <c r="B16" s="438" t="s">
        <v>525</v>
      </c>
      <c r="C16" s="439" t="s">
        <v>136</v>
      </c>
      <c r="D16" s="440">
        <f>+Anexos!D13</f>
        <v>1</v>
      </c>
      <c r="E16" s="434">
        <f>+Anexos!E13</f>
        <v>12000</v>
      </c>
      <c r="F16" s="434">
        <f t="shared" ref="F16:F18" si="0">+D16*E16</f>
        <v>12000</v>
      </c>
      <c r="G16" s="434"/>
      <c r="H16" s="434"/>
      <c r="I16" s="434"/>
      <c r="J16" s="434"/>
      <c r="K16" s="424"/>
      <c r="L16" s="424"/>
      <c r="M16" s="424"/>
      <c r="N16" s="421"/>
      <c r="O16" s="421"/>
      <c r="P16" s="421"/>
      <c r="Q16" s="421"/>
      <c r="R16" s="421"/>
      <c r="S16" s="421"/>
      <c r="T16" s="421"/>
      <c r="U16" s="421"/>
      <c r="V16" s="421"/>
      <c r="W16" s="421"/>
      <c r="X16" s="421"/>
      <c r="Y16" s="421"/>
      <c r="Z16" s="421"/>
      <c r="AA16" s="421"/>
      <c r="AB16" s="421"/>
      <c r="AC16" s="287"/>
      <c r="AD16" s="287"/>
      <c r="AE16" s="291"/>
      <c r="AF16" s="291"/>
      <c r="AG16" s="291"/>
      <c r="AH16" s="291"/>
      <c r="AI16" s="291"/>
    </row>
    <row r="17" spans="1:35" s="505" customFormat="1">
      <c r="A17" s="437" t="s">
        <v>519</v>
      </c>
      <c r="B17" s="438" t="s">
        <v>526</v>
      </c>
      <c r="C17" s="504" t="s">
        <v>136</v>
      </c>
      <c r="D17" s="440">
        <v>1</v>
      </c>
      <c r="E17" s="434">
        <f>+Anexos!E14</f>
        <v>3000</v>
      </c>
      <c r="F17" s="434">
        <f t="shared" si="0"/>
        <v>3000</v>
      </c>
      <c r="G17" s="434"/>
      <c r="H17" s="434"/>
      <c r="I17" s="434"/>
      <c r="J17" s="434"/>
      <c r="K17" s="503"/>
      <c r="L17" s="503"/>
      <c r="M17" s="503"/>
      <c r="N17" s="421"/>
      <c r="O17" s="421"/>
      <c r="P17" s="421"/>
      <c r="Q17" s="421"/>
      <c r="R17" s="421"/>
      <c r="S17" s="421"/>
      <c r="T17" s="421"/>
      <c r="U17" s="421"/>
      <c r="V17" s="421"/>
      <c r="W17" s="421"/>
      <c r="X17" s="421"/>
      <c r="Y17" s="421"/>
      <c r="Z17" s="421"/>
      <c r="AA17" s="421"/>
      <c r="AB17" s="421"/>
      <c r="AC17" s="287"/>
      <c r="AD17" s="287"/>
      <c r="AE17" s="291"/>
      <c r="AF17" s="291"/>
      <c r="AG17" s="291"/>
      <c r="AH17" s="291"/>
      <c r="AI17" s="291"/>
    </row>
    <row r="18" spans="1:35" s="505" customFormat="1">
      <c r="A18" s="437" t="s">
        <v>520</v>
      </c>
      <c r="B18" s="438" t="s">
        <v>527</v>
      </c>
      <c r="C18" s="504" t="s">
        <v>136</v>
      </c>
      <c r="D18" s="440">
        <v>1</v>
      </c>
      <c r="E18" s="434">
        <f>+Anexos!E15</f>
        <v>110000</v>
      </c>
      <c r="F18" s="434">
        <f t="shared" si="0"/>
        <v>110000</v>
      </c>
      <c r="G18" s="434"/>
      <c r="H18" s="434"/>
      <c r="I18" s="434"/>
      <c r="J18" s="434"/>
      <c r="K18" s="503"/>
      <c r="L18" s="503"/>
      <c r="M18" s="503"/>
      <c r="N18" s="421"/>
      <c r="O18" s="421"/>
      <c r="P18" s="421"/>
      <c r="Q18" s="421"/>
      <c r="R18" s="421"/>
      <c r="S18" s="421"/>
      <c r="T18" s="421"/>
      <c r="U18" s="421"/>
      <c r="V18" s="421"/>
      <c r="W18" s="421"/>
      <c r="X18" s="421"/>
      <c r="Y18" s="421"/>
      <c r="Z18" s="421"/>
      <c r="AA18" s="421"/>
      <c r="AB18" s="421"/>
      <c r="AC18" s="287"/>
      <c r="AD18" s="287"/>
      <c r="AE18" s="291"/>
      <c r="AF18" s="291"/>
      <c r="AG18" s="291"/>
      <c r="AH18" s="291"/>
      <c r="AI18" s="291"/>
    </row>
    <row r="19" spans="1:35">
      <c r="A19" s="435" t="s">
        <v>137</v>
      </c>
      <c r="B19" s="436" t="s">
        <v>487</v>
      </c>
      <c r="C19" s="439"/>
      <c r="D19" s="439"/>
      <c r="E19" s="434"/>
      <c r="F19" s="434"/>
      <c r="G19" s="434"/>
      <c r="H19" s="434">
        <f>SUM(F20:F22)</f>
        <v>3100</v>
      </c>
      <c r="I19" s="434"/>
      <c r="J19" s="434"/>
      <c r="K19" s="424"/>
      <c r="L19" s="424"/>
      <c r="M19" s="424"/>
      <c r="N19" s="421"/>
      <c r="O19" s="424"/>
      <c r="P19" s="421"/>
      <c r="Q19" s="421"/>
      <c r="R19" s="421"/>
      <c r="S19" s="421"/>
      <c r="T19" s="421"/>
      <c r="U19" s="421"/>
      <c r="V19" s="421"/>
      <c r="W19" s="421"/>
      <c r="X19" s="421"/>
      <c r="Y19" s="421"/>
      <c r="Z19" s="421"/>
      <c r="AA19" s="421"/>
      <c r="AB19" s="421"/>
      <c r="AC19" s="287"/>
      <c r="AD19" s="287"/>
      <c r="AE19" s="291"/>
      <c r="AF19" s="291"/>
      <c r="AG19" s="291"/>
      <c r="AH19" s="291"/>
      <c r="AI19" s="291"/>
    </row>
    <row r="20" spans="1:35">
      <c r="A20" s="437" t="s">
        <v>141</v>
      </c>
      <c r="B20" s="438" t="s">
        <v>138</v>
      </c>
      <c r="C20" s="439" t="s">
        <v>136</v>
      </c>
      <c r="D20" s="440">
        <f>+Anexos!D17</f>
        <v>2</v>
      </c>
      <c r="E20" s="434">
        <f>+Anexos!E17</f>
        <v>200</v>
      </c>
      <c r="F20" s="434">
        <f t="shared" ref="F20:F22" si="1">+E20*D20</f>
        <v>400</v>
      </c>
      <c r="G20" s="434"/>
      <c r="H20" s="434"/>
      <c r="I20" s="434"/>
      <c r="J20" s="434"/>
      <c r="K20" s="424"/>
      <c r="L20" s="424"/>
      <c r="M20" s="424"/>
      <c r="N20" s="421"/>
      <c r="O20" s="421"/>
      <c r="P20" s="421"/>
      <c r="Q20" s="441"/>
      <c r="R20" s="421"/>
      <c r="S20" s="421"/>
      <c r="T20" s="421"/>
      <c r="U20" s="421"/>
      <c r="V20" s="441"/>
      <c r="W20" s="421"/>
      <c r="X20" s="421"/>
      <c r="Y20" s="421"/>
      <c r="Z20" s="421"/>
      <c r="AA20" s="421"/>
      <c r="AB20" s="421"/>
      <c r="AC20" s="287"/>
      <c r="AD20" s="287"/>
      <c r="AE20" s="291"/>
      <c r="AF20" s="291"/>
      <c r="AG20" s="291"/>
      <c r="AH20" s="291"/>
      <c r="AI20" s="291"/>
    </row>
    <row r="21" spans="1:35">
      <c r="A21" s="437" t="s">
        <v>142</v>
      </c>
      <c r="B21" s="438" t="s">
        <v>139</v>
      </c>
      <c r="C21" s="439" t="s">
        <v>136</v>
      </c>
      <c r="D21" s="440">
        <f>+Anexos!D18</f>
        <v>1</v>
      </c>
      <c r="E21" s="434">
        <f>+Anexos!E18</f>
        <v>1800</v>
      </c>
      <c r="F21" s="434">
        <f t="shared" si="1"/>
        <v>1800</v>
      </c>
      <c r="G21" s="434"/>
      <c r="H21" s="434"/>
      <c r="I21" s="434"/>
      <c r="J21" s="434"/>
      <c r="K21" s="424"/>
      <c r="L21" s="424"/>
      <c r="M21" s="424"/>
      <c r="N21" s="421"/>
      <c r="O21" s="421"/>
      <c r="P21" s="421"/>
      <c r="Q21" s="441"/>
      <c r="R21" s="421"/>
      <c r="S21" s="421"/>
      <c r="T21" s="421"/>
      <c r="U21" s="421"/>
      <c r="V21" s="441"/>
      <c r="W21" s="421"/>
      <c r="X21" s="421"/>
      <c r="Y21" s="421"/>
      <c r="Z21" s="421"/>
      <c r="AA21" s="421"/>
      <c r="AB21" s="421"/>
      <c r="AC21" s="287"/>
      <c r="AD21" s="287"/>
      <c r="AE21" s="291"/>
      <c r="AF21" s="291"/>
      <c r="AG21" s="291"/>
      <c r="AH21" s="291"/>
      <c r="AI21" s="291"/>
    </row>
    <row r="22" spans="1:35">
      <c r="A22" s="437" t="s">
        <v>143</v>
      </c>
      <c r="B22" s="438" t="s">
        <v>140</v>
      </c>
      <c r="C22" s="439" t="s">
        <v>136</v>
      </c>
      <c r="D22" s="440">
        <f>+Anexos!D19</f>
        <v>2</v>
      </c>
      <c r="E22" s="434">
        <f>+Anexos!E19</f>
        <v>450</v>
      </c>
      <c r="F22" s="434">
        <f t="shared" si="1"/>
        <v>900</v>
      </c>
      <c r="G22" s="434"/>
      <c r="H22" s="434"/>
      <c r="I22" s="434"/>
      <c r="J22" s="434"/>
      <c r="K22" s="424"/>
      <c r="L22" s="424"/>
      <c r="M22" s="424"/>
      <c r="N22" s="421"/>
      <c r="O22" s="424"/>
      <c r="P22" s="424"/>
      <c r="Q22" s="424"/>
      <c r="R22" s="424"/>
      <c r="S22" s="424"/>
      <c r="T22" s="424"/>
      <c r="U22" s="424"/>
      <c r="V22" s="421"/>
      <c r="W22" s="421"/>
      <c r="X22" s="421"/>
      <c r="Y22" s="421"/>
      <c r="Z22" s="421"/>
      <c r="AA22" s="421"/>
      <c r="AB22" s="421"/>
      <c r="AC22" s="287"/>
      <c r="AD22" s="287"/>
      <c r="AE22" s="291"/>
      <c r="AF22" s="291"/>
      <c r="AG22" s="291"/>
      <c r="AH22" s="291"/>
      <c r="AI22" s="291"/>
    </row>
    <row r="23" spans="1:35" ht="6.75" customHeight="1" thickBot="1">
      <c r="A23" s="437"/>
      <c r="B23" s="421"/>
      <c r="C23" s="422"/>
      <c r="D23" s="439"/>
      <c r="E23" s="424"/>
      <c r="F23" s="424"/>
      <c r="G23" s="424"/>
      <c r="H23" s="424"/>
      <c r="I23" s="424"/>
      <c r="J23" s="424"/>
      <c r="K23" s="424"/>
      <c r="L23" s="424"/>
      <c r="M23" s="424"/>
      <c r="N23" s="421"/>
      <c r="O23" s="421"/>
      <c r="P23" s="421"/>
      <c r="Q23" s="421"/>
      <c r="R23" s="421"/>
      <c r="S23" s="421"/>
      <c r="T23" s="421"/>
      <c r="U23" s="421"/>
      <c r="V23" s="421"/>
      <c r="W23" s="421"/>
      <c r="X23" s="421"/>
      <c r="Y23" s="421"/>
      <c r="Z23" s="421"/>
      <c r="AA23" s="421"/>
      <c r="AB23" s="421"/>
      <c r="AC23" s="287"/>
      <c r="AD23" s="287"/>
      <c r="AE23" s="291"/>
      <c r="AF23" s="291"/>
      <c r="AG23" s="291"/>
      <c r="AH23" s="291"/>
      <c r="AI23" s="291"/>
    </row>
    <row r="24" spans="1:35" ht="15.75" thickBot="1">
      <c r="A24" s="717" t="s">
        <v>145</v>
      </c>
      <c r="B24" s="717"/>
      <c r="C24" s="717"/>
      <c r="D24" s="717"/>
      <c r="E24" s="717"/>
      <c r="F24" s="717"/>
      <c r="G24" s="424"/>
      <c r="H24" s="442">
        <f>SUM(H14:H22)</f>
        <v>193100</v>
      </c>
      <c r="I24" s="424"/>
      <c r="J24" s="442">
        <f>SUM(J14:J22)</f>
        <v>163555.69999999998</v>
      </c>
      <c r="K24" s="424"/>
      <c r="L24" s="424"/>
      <c r="M24" s="424"/>
      <c r="N24" s="421"/>
      <c r="O24" s="421"/>
      <c r="P24" s="421"/>
      <c r="Q24" s="421"/>
      <c r="R24" s="421"/>
      <c r="S24" s="421"/>
      <c r="T24" s="421"/>
      <c r="U24" s="421"/>
      <c r="V24" s="421"/>
      <c r="W24" s="421"/>
      <c r="X24" s="421"/>
      <c r="Y24" s="421"/>
      <c r="Z24" s="421"/>
      <c r="AA24" s="421"/>
      <c r="AB24" s="421"/>
      <c r="AC24" s="287"/>
      <c r="AD24" s="287"/>
      <c r="AE24" s="291"/>
      <c r="AF24" s="291"/>
      <c r="AG24" s="291"/>
      <c r="AH24" s="291"/>
      <c r="AI24" s="291"/>
    </row>
    <row r="25" spans="1:35" ht="6.75" customHeight="1" thickBot="1">
      <c r="A25" s="437"/>
      <c r="B25" s="421"/>
      <c r="C25" s="422"/>
      <c r="D25" s="439"/>
      <c r="E25" s="424"/>
      <c r="F25" s="424"/>
      <c r="G25" s="424"/>
      <c r="H25" s="424"/>
      <c r="I25" s="424"/>
      <c r="J25" s="424"/>
      <c r="K25" s="424"/>
      <c r="L25" s="424"/>
      <c r="M25" s="424"/>
      <c r="N25" s="421"/>
      <c r="O25" s="421"/>
      <c r="P25" s="421"/>
      <c r="Q25" s="421"/>
      <c r="R25" s="424"/>
      <c r="S25" s="424"/>
      <c r="T25" s="421"/>
      <c r="U25" s="421"/>
      <c r="V25" s="421"/>
      <c r="W25" s="421"/>
      <c r="X25" s="421"/>
      <c r="Y25" s="421"/>
      <c r="Z25" s="421"/>
      <c r="AA25" s="421"/>
      <c r="AB25" s="421"/>
      <c r="AC25" s="287"/>
      <c r="AD25" s="287"/>
      <c r="AE25" s="291"/>
      <c r="AF25" s="291"/>
      <c r="AG25" s="291"/>
      <c r="AH25" s="291"/>
      <c r="AI25" s="291"/>
    </row>
    <row r="26" spans="1:35" ht="15.75" thickBot="1">
      <c r="A26" s="429" t="s">
        <v>128</v>
      </c>
      <c r="B26" s="430" t="s">
        <v>129</v>
      </c>
      <c r="C26" s="429" t="s">
        <v>13</v>
      </c>
      <c r="D26" s="429" t="s">
        <v>33</v>
      </c>
      <c r="E26" s="430" t="s">
        <v>130</v>
      </c>
      <c r="F26" s="430" t="s">
        <v>131</v>
      </c>
      <c r="G26" s="443"/>
      <c r="H26" s="429" t="s">
        <v>132</v>
      </c>
      <c r="I26" s="443"/>
      <c r="J26" s="429" t="s">
        <v>132</v>
      </c>
      <c r="K26" s="424"/>
      <c r="L26" s="424"/>
      <c r="M26" s="424"/>
      <c r="N26" s="421"/>
      <c r="O26" s="421"/>
      <c r="P26" s="421"/>
      <c r="Q26" s="416"/>
      <c r="R26" s="424"/>
      <c r="S26" s="424"/>
      <c r="T26" s="414"/>
      <c r="U26" s="424"/>
      <c r="V26" s="421"/>
      <c r="W26" s="421"/>
      <c r="X26" s="421"/>
      <c r="Y26" s="421"/>
      <c r="Z26" s="421"/>
      <c r="AA26" s="421"/>
      <c r="AB26" s="421"/>
      <c r="AC26" s="287"/>
      <c r="AD26" s="287"/>
      <c r="AE26" s="291"/>
      <c r="AF26" s="291"/>
      <c r="AG26" s="291"/>
      <c r="AH26" s="291"/>
      <c r="AI26" s="291"/>
    </row>
    <row r="27" spans="1:35">
      <c r="A27" s="425" t="s">
        <v>146</v>
      </c>
      <c r="B27" s="436" t="s">
        <v>149</v>
      </c>
      <c r="C27" s="444" t="s">
        <v>153</v>
      </c>
      <c r="D27" s="455">
        <f>+Anexos!D21</f>
        <v>1</v>
      </c>
      <c r="E27" s="445">
        <f>+Anexos!E21</f>
        <v>1</v>
      </c>
      <c r="F27" s="445">
        <f>+Anexos!F21</f>
        <v>7800</v>
      </c>
      <c r="G27" s="445"/>
      <c r="H27" s="445">
        <f>+F27</f>
        <v>7800</v>
      </c>
      <c r="I27" s="445"/>
      <c r="J27" s="445">
        <f>+Anexos!J21</f>
        <v>7090.2</v>
      </c>
      <c r="K27" s="424"/>
      <c r="L27" s="424"/>
      <c r="M27" s="424"/>
      <c r="N27" s="421"/>
      <c r="O27" s="424"/>
      <c r="P27" s="421"/>
      <c r="Q27" s="421"/>
      <c r="R27" s="421"/>
      <c r="S27" s="421"/>
      <c r="T27" s="421"/>
      <c r="U27" s="421"/>
      <c r="V27" s="421"/>
      <c r="W27" s="421"/>
      <c r="X27" s="421"/>
      <c r="Y27" s="421"/>
      <c r="Z27" s="421"/>
      <c r="AA27" s="421"/>
      <c r="AB27" s="421"/>
      <c r="AC27" s="287"/>
      <c r="AD27" s="287"/>
      <c r="AE27" s="291"/>
      <c r="AF27" s="291"/>
      <c r="AG27" s="291"/>
      <c r="AH27" s="291"/>
      <c r="AI27" s="291"/>
    </row>
    <row r="28" spans="1:35" ht="30" customHeight="1">
      <c r="A28" s="437"/>
      <c r="B28" s="446" t="s">
        <v>150</v>
      </c>
      <c r="C28" s="444"/>
      <c r="D28" s="439"/>
      <c r="E28" s="445"/>
      <c r="F28" s="445"/>
      <c r="G28" s="445"/>
      <c r="H28" s="445"/>
      <c r="I28" s="445"/>
      <c r="J28" s="445"/>
      <c r="K28" s="424"/>
      <c r="L28" s="424"/>
      <c r="M28" s="424"/>
      <c r="N28" s="421"/>
      <c r="O28" s="421"/>
      <c r="P28" s="421"/>
      <c r="Q28" s="421"/>
      <c r="R28" s="421"/>
      <c r="S28" s="421"/>
      <c r="T28" s="421"/>
      <c r="U28" s="421"/>
      <c r="V28" s="421"/>
      <c r="W28" s="421"/>
      <c r="X28" s="421"/>
      <c r="Y28" s="421"/>
      <c r="Z28" s="421"/>
      <c r="AA28" s="421"/>
      <c r="AB28" s="421"/>
      <c r="AC28" s="287"/>
      <c r="AD28" s="287"/>
      <c r="AE28" s="291"/>
      <c r="AF28" s="291"/>
      <c r="AG28" s="291"/>
      <c r="AH28" s="291"/>
      <c r="AI28" s="291"/>
    </row>
    <row r="29" spans="1:35">
      <c r="A29" s="425" t="s">
        <v>147</v>
      </c>
      <c r="B29" s="426" t="s">
        <v>152</v>
      </c>
      <c r="C29" s="439" t="s">
        <v>15</v>
      </c>
      <c r="D29" s="440">
        <f>+Anexos!D23</f>
        <v>1</v>
      </c>
      <c r="E29" s="447">
        <f>+Anexos!E23</f>
        <v>1.4999999999999999E-2</v>
      </c>
      <c r="F29" s="447">
        <f>+Anexos!F23</f>
        <v>3013.5</v>
      </c>
      <c r="G29" s="447"/>
      <c r="H29" s="447">
        <f>+F29</f>
        <v>3013.5</v>
      </c>
      <c r="I29" s="447"/>
      <c r="J29" s="447">
        <f>+Anexos!J23</f>
        <v>2552.4344999999998</v>
      </c>
      <c r="K29" s="424"/>
      <c r="L29" s="421"/>
      <c r="M29" s="424"/>
      <c r="N29" s="421"/>
      <c r="O29" s="424"/>
      <c r="P29" s="421"/>
      <c r="Q29" s="421"/>
      <c r="R29" s="421"/>
      <c r="S29" s="421"/>
      <c r="T29" s="421"/>
      <c r="U29" s="421"/>
      <c r="V29" s="421"/>
      <c r="W29" s="421"/>
      <c r="X29" s="421"/>
      <c r="Y29" s="421"/>
      <c r="Z29" s="421"/>
      <c r="AA29" s="421"/>
      <c r="AB29" s="421"/>
      <c r="AC29" s="287"/>
      <c r="AD29" s="287"/>
      <c r="AE29" s="291"/>
      <c r="AF29" s="291"/>
      <c r="AG29" s="291"/>
      <c r="AH29" s="291"/>
      <c r="AI29" s="291"/>
    </row>
    <row r="30" spans="1:35" ht="6.75" customHeight="1" thickBot="1">
      <c r="A30" s="437"/>
      <c r="B30" s="421"/>
      <c r="C30" s="422"/>
      <c r="D30" s="439"/>
      <c r="E30" s="424"/>
      <c r="F30" s="424"/>
      <c r="G30" s="424"/>
      <c r="H30" s="424"/>
      <c r="I30" s="424"/>
      <c r="J30" s="424"/>
      <c r="K30" s="424"/>
      <c r="L30" s="424"/>
      <c r="M30" s="424"/>
      <c r="N30" s="421"/>
      <c r="O30" s="421"/>
      <c r="P30" s="421"/>
      <c r="Q30" s="421"/>
      <c r="R30" s="421"/>
      <c r="S30" s="421"/>
      <c r="T30" s="421"/>
      <c r="U30" s="421"/>
      <c r="V30" s="421"/>
      <c r="W30" s="421"/>
      <c r="X30" s="421"/>
      <c r="Y30" s="421"/>
      <c r="Z30" s="421"/>
      <c r="AA30" s="421"/>
      <c r="AB30" s="421"/>
      <c r="AC30" s="287"/>
      <c r="AD30" s="287"/>
      <c r="AE30" s="291"/>
      <c r="AF30" s="291"/>
      <c r="AG30" s="291"/>
      <c r="AH30" s="291"/>
      <c r="AI30" s="291"/>
    </row>
    <row r="31" spans="1:35" ht="15.75" thickBot="1">
      <c r="A31" s="717" t="s">
        <v>154</v>
      </c>
      <c r="B31" s="717"/>
      <c r="C31" s="717"/>
      <c r="D31" s="717"/>
      <c r="E31" s="717"/>
      <c r="F31" s="717"/>
      <c r="G31" s="424"/>
      <c r="H31" s="442">
        <f>SUM(H27:H29)</f>
        <v>10813.5</v>
      </c>
      <c r="I31" s="447"/>
      <c r="J31" s="442">
        <f>SUM(J27:J29)</f>
        <v>9642.6345000000001</v>
      </c>
      <c r="K31" s="424"/>
      <c r="L31" s="424"/>
      <c r="M31" s="424"/>
      <c r="N31" s="421"/>
      <c r="O31" s="421"/>
      <c r="P31" s="421"/>
      <c r="Q31" s="421"/>
      <c r="R31" s="421"/>
      <c r="S31" s="421"/>
      <c r="T31" s="421"/>
      <c r="U31" s="421"/>
      <c r="V31" s="421"/>
      <c r="W31" s="421"/>
      <c r="X31" s="421"/>
      <c r="Y31" s="421"/>
      <c r="Z31" s="421"/>
      <c r="AA31" s="421"/>
      <c r="AB31" s="421"/>
      <c r="AC31" s="287"/>
      <c r="AD31" s="287"/>
      <c r="AE31" s="291"/>
      <c r="AF31" s="291"/>
      <c r="AG31" s="291"/>
      <c r="AH31" s="291"/>
      <c r="AI31" s="291"/>
    </row>
    <row r="32" spans="1:35" ht="6.75" customHeight="1" thickBot="1">
      <c r="A32" s="437"/>
      <c r="B32" s="421"/>
      <c r="C32" s="422"/>
      <c r="D32" s="439"/>
      <c r="E32" s="424"/>
      <c r="F32" s="424"/>
      <c r="G32" s="424"/>
      <c r="H32" s="447"/>
      <c r="I32" s="447"/>
      <c r="J32" s="447"/>
      <c r="K32" s="424"/>
      <c r="L32" s="424"/>
      <c r="M32" s="424"/>
      <c r="N32" s="421"/>
      <c r="O32" s="421"/>
      <c r="P32" s="421"/>
      <c r="Q32" s="421"/>
      <c r="R32" s="421"/>
      <c r="S32" s="421"/>
      <c r="T32" s="421"/>
      <c r="U32" s="421"/>
      <c r="V32" s="421"/>
      <c r="W32" s="421"/>
      <c r="X32" s="421"/>
      <c r="Y32" s="421"/>
      <c r="Z32" s="421"/>
      <c r="AA32" s="421"/>
      <c r="AB32" s="421"/>
      <c r="AC32" s="287"/>
      <c r="AD32" s="287"/>
      <c r="AE32" s="291"/>
      <c r="AF32" s="291"/>
      <c r="AG32" s="291"/>
      <c r="AH32" s="291"/>
      <c r="AI32" s="291"/>
    </row>
    <row r="33" spans="1:35" ht="15.75" thickBot="1">
      <c r="A33" s="717" t="s">
        <v>155</v>
      </c>
      <c r="B33" s="717"/>
      <c r="C33" s="717"/>
      <c r="D33" s="717"/>
      <c r="E33" s="717"/>
      <c r="F33" s="717"/>
      <c r="G33" s="424"/>
      <c r="H33" s="442">
        <f>+H24+H31</f>
        <v>203913.5</v>
      </c>
      <c r="I33" s="447"/>
      <c r="J33" s="442">
        <f>+J24+J31</f>
        <v>173198.3345</v>
      </c>
      <c r="K33" s="424"/>
      <c r="L33" s="424"/>
      <c r="M33" s="424"/>
      <c r="N33" s="421"/>
      <c r="O33" s="421"/>
      <c r="P33" s="421"/>
      <c r="Q33" s="421"/>
      <c r="R33" s="421"/>
      <c r="S33" s="421"/>
      <c r="T33" s="421"/>
      <c r="U33" s="421"/>
      <c r="V33" s="421"/>
      <c r="W33" s="421"/>
      <c r="X33" s="421"/>
      <c r="Y33" s="421"/>
      <c r="Z33" s="421"/>
      <c r="AA33" s="421"/>
      <c r="AB33" s="421"/>
      <c r="AC33" s="287"/>
      <c r="AD33" s="287"/>
      <c r="AE33" s="291"/>
      <c r="AF33" s="291"/>
      <c r="AG33" s="291"/>
      <c r="AH33" s="291"/>
      <c r="AI33" s="291"/>
    </row>
    <row r="34" spans="1:35" ht="51" customHeight="1">
      <c r="A34" s="714" t="s">
        <v>401</v>
      </c>
      <c r="B34" s="714"/>
      <c r="C34" s="714"/>
      <c r="D34" s="714"/>
      <c r="E34" s="714"/>
      <c r="F34" s="714"/>
      <c r="G34" s="714"/>
      <c r="H34" s="714"/>
      <c r="I34" s="714"/>
      <c r="J34" s="714"/>
      <c r="K34" s="424"/>
      <c r="L34" s="424"/>
      <c r="M34" s="424"/>
      <c r="N34" s="421"/>
      <c r="O34" s="421"/>
      <c r="P34" s="421"/>
      <c r="Q34" s="421"/>
      <c r="R34" s="421"/>
      <c r="S34" s="421"/>
      <c r="T34" s="421"/>
      <c r="U34" s="421"/>
      <c r="V34" s="421"/>
      <c r="W34" s="421"/>
      <c r="X34" s="421"/>
      <c r="Y34" s="421"/>
      <c r="Z34" s="421"/>
      <c r="AA34" s="421"/>
      <c r="AB34" s="421"/>
      <c r="AC34" s="287"/>
      <c r="AD34" s="287"/>
      <c r="AE34" s="291"/>
      <c r="AF34" s="291"/>
      <c r="AG34" s="291"/>
      <c r="AH34" s="291"/>
      <c r="AI34" s="291"/>
    </row>
    <row r="35" spans="1:35" ht="25.5" customHeight="1">
      <c r="A35" s="714" t="s">
        <v>402</v>
      </c>
      <c r="B35" s="714"/>
      <c r="C35" s="714"/>
      <c r="D35" s="714"/>
      <c r="E35" s="714"/>
      <c r="F35" s="714"/>
      <c r="G35" s="714"/>
      <c r="H35" s="714"/>
      <c r="I35" s="714"/>
      <c r="J35" s="714"/>
      <c r="K35" s="424"/>
      <c r="L35" s="424"/>
      <c r="M35" s="424"/>
      <c r="N35" s="421"/>
      <c r="O35" s="421"/>
      <c r="P35" s="421"/>
      <c r="Q35" s="421"/>
      <c r="R35" s="421"/>
      <c r="S35" s="421"/>
      <c r="T35" s="421"/>
      <c r="U35" s="421"/>
      <c r="V35" s="421"/>
      <c r="W35" s="421"/>
      <c r="X35" s="421"/>
      <c r="Y35" s="421"/>
      <c r="Z35" s="421"/>
      <c r="AA35" s="421"/>
      <c r="AB35" s="421"/>
      <c r="AC35" s="287"/>
      <c r="AD35" s="287"/>
      <c r="AE35" s="291"/>
      <c r="AF35" s="291"/>
      <c r="AG35" s="291"/>
      <c r="AH35" s="291"/>
      <c r="AI35" s="291"/>
    </row>
    <row r="36" spans="1:35" ht="12" customHeight="1">
      <c r="A36" s="714" t="s">
        <v>490</v>
      </c>
      <c r="B36" s="714"/>
      <c r="C36" s="714"/>
      <c r="D36" s="714"/>
      <c r="E36" s="714"/>
      <c r="F36" s="714"/>
      <c r="G36" s="714"/>
      <c r="H36" s="714"/>
      <c r="I36" s="714"/>
      <c r="J36" s="714"/>
      <c r="K36" s="424"/>
      <c r="L36" s="424"/>
      <c r="M36" s="424"/>
      <c r="N36" s="421"/>
      <c r="O36" s="421"/>
      <c r="P36" s="421"/>
      <c r="Q36" s="421"/>
      <c r="R36" s="421"/>
      <c r="S36" s="421"/>
      <c r="T36" s="421"/>
      <c r="U36" s="421"/>
      <c r="V36" s="421"/>
      <c r="W36" s="421"/>
      <c r="X36" s="421"/>
      <c r="Y36" s="421"/>
      <c r="Z36" s="421"/>
      <c r="AA36" s="421"/>
      <c r="AB36" s="421"/>
      <c r="AC36" s="287"/>
      <c r="AD36" s="287"/>
      <c r="AE36" s="291"/>
      <c r="AF36" s="291"/>
      <c r="AG36" s="291"/>
      <c r="AH36" s="291"/>
      <c r="AI36" s="291"/>
    </row>
    <row r="37" spans="1:35">
      <c r="A37" s="448"/>
      <c r="B37" s="449"/>
      <c r="C37" s="450"/>
      <c r="D37" s="451"/>
      <c r="E37" s="452"/>
      <c r="F37" s="452"/>
      <c r="G37" s="452"/>
      <c r="H37" s="452"/>
      <c r="I37" s="452"/>
      <c r="J37" s="452"/>
      <c r="K37" s="424"/>
      <c r="L37" s="424"/>
      <c r="M37" s="424"/>
      <c r="N37" s="421"/>
      <c r="O37" s="421"/>
      <c r="P37" s="421"/>
      <c r="Q37" s="421"/>
      <c r="R37" s="421"/>
      <c r="S37" s="421"/>
      <c r="T37" s="421"/>
      <c r="U37" s="421"/>
      <c r="V37" s="421"/>
      <c r="W37" s="421"/>
      <c r="X37" s="421"/>
      <c r="Y37" s="421"/>
      <c r="Z37" s="421"/>
      <c r="AA37" s="421"/>
      <c r="AB37" s="421"/>
      <c r="AC37" s="287"/>
      <c r="AD37" s="287"/>
      <c r="AE37" s="291"/>
      <c r="AF37" s="291"/>
      <c r="AG37" s="291"/>
      <c r="AH37" s="291"/>
      <c r="AI37" s="291"/>
    </row>
    <row r="38" spans="1:35">
      <c r="A38" s="437"/>
      <c r="B38" s="421"/>
      <c r="C38" s="422"/>
      <c r="D38" s="439"/>
      <c r="E38" s="424"/>
      <c r="F38" s="424"/>
      <c r="G38" s="424"/>
      <c r="H38" s="424"/>
      <c r="I38" s="424"/>
      <c r="J38" s="424"/>
      <c r="K38" s="424"/>
      <c r="L38" s="424"/>
      <c r="M38" s="424"/>
      <c r="N38" s="421"/>
      <c r="O38" s="421"/>
      <c r="P38" s="421"/>
      <c r="Q38" s="421"/>
      <c r="R38" s="421"/>
      <c r="S38" s="421"/>
      <c r="T38" s="421"/>
      <c r="U38" s="421"/>
      <c r="V38" s="421"/>
      <c r="W38" s="421"/>
      <c r="X38" s="421"/>
      <c r="Y38" s="421"/>
      <c r="Z38" s="421"/>
      <c r="AA38" s="421"/>
      <c r="AB38" s="421"/>
      <c r="AC38" s="287"/>
      <c r="AD38" s="287"/>
      <c r="AE38" s="291"/>
      <c r="AF38" s="291"/>
      <c r="AG38" s="291"/>
      <c r="AH38" s="291"/>
      <c r="AI38" s="291"/>
    </row>
    <row r="39" spans="1:35">
      <c r="A39" s="437"/>
      <c r="B39" s="421"/>
      <c r="C39" s="422"/>
      <c r="D39" s="439"/>
      <c r="E39" s="424"/>
      <c r="F39" s="424"/>
      <c r="G39" s="424"/>
      <c r="H39" s="424"/>
      <c r="I39" s="424"/>
      <c r="J39" s="424"/>
      <c r="K39" s="424"/>
      <c r="L39" s="424"/>
      <c r="M39" s="424"/>
      <c r="N39" s="421"/>
      <c r="O39" s="421"/>
      <c r="P39" s="421"/>
      <c r="Q39" s="421"/>
      <c r="R39" s="421"/>
      <c r="S39" s="421"/>
      <c r="T39" s="421"/>
      <c r="U39" s="421"/>
      <c r="V39" s="421"/>
      <c r="W39" s="421"/>
      <c r="X39" s="421"/>
      <c r="Y39" s="421"/>
      <c r="Z39" s="421"/>
      <c r="AA39" s="421"/>
      <c r="AB39" s="421"/>
      <c r="AC39" s="287"/>
      <c r="AD39" s="287"/>
      <c r="AE39" s="291"/>
      <c r="AF39" s="291"/>
      <c r="AG39" s="291"/>
      <c r="AH39" s="291"/>
      <c r="AI39" s="291"/>
    </row>
    <row r="40" spans="1:35">
      <c r="A40" s="437"/>
      <c r="B40" s="421"/>
      <c r="C40" s="422"/>
      <c r="D40" s="439"/>
      <c r="E40" s="424"/>
      <c r="F40" s="424"/>
      <c r="G40" s="424"/>
      <c r="H40" s="424"/>
      <c r="I40" s="424"/>
      <c r="J40" s="424"/>
      <c r="K40" s="424"/>
      <c r="L40" s="424"/>
      <c r="M40" s="424"/>
      <c r="N40" s="421"/>
      <c r="O40" s="421"/>
      <c r="P40" s="421"/>
      <c r="Q40" s="421"/>
      <c r="R40" s="421"/>
      <c r="S40" s="421"/>
      <c r="T40" s="421"/>
      <c r="U40" s="421"/>
      <c r="V40" s="421"/>
      <c r="W40" s="421"/>
      <c r="X40" s="421"/>
      <c r="Y40" s="421"/>
      <c r="Z40" s="421"/>
      <c r="AA40" s="421"/>
      <c r="AB40" s="421"/>
      <c r="AC40" s="287"/>
      <c r="AD40" s="287"/>
      <c r="AE40" s="291"/>
      <c r="AF40" s="291"/>
      <c r="AG40" s="291"/>
      <c r="AH40" s="291"/>
      <c r="AI40" s="291"/>
    </row>
    <row r="41" spans="1:35">
      <c r="A41" s="420"/>
      <c r="B41" s="424"/>
      <c r="C41" s="439"/>
      <c r="D41" s="439"/>
      <c r="E41" s="424"/>
      <c r="F41" s="424"/>
      <c r="G41" s="424"/>
      <c r="H41" s="424"/>
      <c r="I41" s="424"/>
      <c r="J41" s="424"/>
      <c r="K41" s="424"/>
      <c r="L41" s="424"/>
      <c r="M41" s="424"/>
      <c r="N41" s="421"/>
      <c r="O41" s="421"/>
      <c r="P41" s="421"/>
      <c r="Q41" s="421"/>
      <c r="R41" s="421"/>
      <c r="S41" s="421"/>
      <c r="T41" s="421"/>
      <c r="U41" s="421"/>
      <c r="V41" s="421"/>
      <c r="W41" s="421"/>
      <c r="X41" s="421"/>
      <c r="Y41" s="421"/>
      <c r="Z41" s="421"/>
      <c r="AA41" s="421"/>
      <c r="AB41" s="421"/>
      <c r="AC41" s="287"/>
      <c r="AD41" s="287"/>
      <c r="AE41" s="291"/>
      <c r="AF41" s="291"/>
      <c r="AG41" s="291"/>
      <c r="AH41" s="291"/>
      <c r="AI41" s="291"/>
    </row>
    <row r="42" spans="1:35">
      <c r="A42" s="437"/>
      <c r="B42" s="424"/>
      <c r="C42" s="439"/>
      <c r="D42" s="439"/>
      <c r="E42" s="424"/>
      <c r="F42" s="424"/>
      <c r="G42" s="424"/>
      <c r="H42" s="424"/>
      <c r="I42" s="424"/>
      <c r="J42" s="424"/>
      <c r="K42" s="424"/>
      <c r="L42" s="424"/>
      <c r="M42" s="424"/>
      <c r="N42" s="421"/>
      <c r="O42" s="421"/>
      <c r="P42" s="421"/>
      <c r="Q42" s="421"/>
      <c r="R42" s="421"/>
      <c r="S42" s="421"/>
      <c r="T42" s="421"/>
      <c r="U42" s="421"/>
      <c r="V42" s="421"/>
      <c r="W42" s="421"/>
      <c r="X42" s="421"/>
      <c r="Y42" s="421"/>
      <c r="Z42" s="421"/>
      <c r="AA42" s="421"/>
      <c r="AB42" s="421"/>
      <c r="AC42" s="287"/>
      <c r="AD42" s="287"/>
      <c r="AE42" s="291"/>
      <c r="AF42" s="291"/>
      <c r="AG42" s="291"/>
      <c r="AH42" s="291"/>
      <c r="AI42" s="291"/>
    </row>
    <row r="43" spans="1:35">
      <c r="A43" s="437"/>
      <c r="B43" s="424"/>
      <c r="C43" s="439"/>
      <c r="D43" s="439"/>
      <c r="E43" s="424"/>
      <c r="F43" s="424"/>
      <c r="G43" s="424"/>
      <c r="H43" s="424"/>
      <c r="I43" s="424"/>
      <c r="J43" s="424"/>
      <c r="K43" s="424"/>
      <c r="L43" s="424"/>
      <c r="M43" s="424"/>
      <c r="N43" s="421"/>
      <c r="O43" s="421"/>
      <c r="P43" s="421"/>
      <c r="Q43" s="421"/>
      <c r="R43" s="421"/>
      <c r="S43" s="421"/>
      <c r="T43" s="421"/>
      <c r="U43" s="421"/>
      <c r="V43" s="421"/>
      <c r="W43" s="421"/>
      <c r="X43" s="421"/>
      <c r="Y43" s="421"/>
      <c r="Z43" s="421"/>
      <c r="AA43" s="421"/>
      <c r="AB43" s="421"/>
      <c r="AC43" s="287"/>
      <c r="AD43" s="287"/>
      <c r="AE43" s="291"/>
      <c r="AF43" s="291"/>
      <c r="AG43" s="291"/>
      <c r="AH43" s="291"/>
      <c r="AI43" s="291"/>
    </row>
    <row r="44" spans="1:35">
      <c r="A44" s="437"/>
      <c r="B44" s="424"/>
      <c r="C44" s="439"/>
      <c r="D44" s="439"/>
      <c r="E44" s="424"/>
      <c r="F44" s="424"/>
      <c r="G44" s="424"/>
      <c r="H44" s="424"/>
      <c r="I44" s="424"/>
      <c r="J44" s="424"/>
      <c r="K44" s="424"/>
      <c r="L44" s="424"/>
      <c r="M44" s="424"/>
      <c r="N44" s="421"/>
      <c r="O44" s="421"/>
      <c r="P44" s="421"/>
      <c r="Q44" s="421"/>
      <c r="R44" s="421"/>
      <c r="S44" s="421"/>
      <c r="T44" s="421"/>
      <c r="U44" s="421"/>
      <c r="V44" s="421"/>
      <c r="W44" s="421"/>
      <c r="X44" s="421"/>
      <c r="Y44" s="421"/>
      <c r="Z44" s="421"/>
      <c r="AA44" s="421"/>
      <c r="AB44" s="421"/>
      <c r="AC44" s="287"/>
      <c r="AD44" s="287"/>
      <c r="AE44" s="291"/>
      <c r="AF44" s="291"/>
      <c r="AG44" s="291"/>
      <c r="AH44" s="291"/>
      <c r="AI44" s="291"/>
    </row>
    <row r="45" spans="1:35">
      <c r="A45" s="437"/>
      <c r="B45" s="424"/>
      <c r="C45" s="439"/>
      <c r="D45" s="439"/>
      <c r="E45" s="424"/>
      <c r="F45" s="424"/>
      <c r="G45" s="424"/>
      <c r="H45" s="424"/>
      <c r="I45" s="424"/>
      <c r="J45" s="424"/>
      <c r="K45" s="424"/>
      <c r="L45" s="424"/>
      <c r="M45" s="424"/>
      <c r="N45" s="421"/>
      <c r="O45" s="421"/>
      <c r="P45" s="421"/>
      <c r="Q45" s="421"/>
      <c r="R45" s="421"/>
      <c r="S45" s="421"/>
      <c r="T45" s="421"/>
      <c r="U45" s="421"/>
      <c r="V45" s="421"/>
      <c r="W45" s="421"/>
      <c r="X45" s="421"/>
      <c r="Y45" s="421"/>
      <c r="Z45" s="421"/>
      <c r="AA45" s="421"/>
      <c r="AB45" s="421"/>
      <c r="AC45" s="287"/>
      <c r="AD45" s="287"/>
      <c r="AE45" s="291"/>
      <c r="AF45" s="291"/>
      <c r="AG45" s="291"/>
      <c r="AH45" s="291"/>
      <c r="AI45" s="291"/>
    </row>
    <row r="46" spans="1:35">
      <c r="A46" s="437"/>
      <c r="B46" s="421"/>
      <c r="C46" s="439"/>
      <c r="D46" s="439"/>
      <c r="E46" s="424"/>
      <c r="F46" s="424"/>
      <c r="G46" s="424"/>
      <c r="H46" s="424"/>
      <c r="I46" s="424"/>
      <c r="J46" s="424"/>
      <c r="K46" s="424"/>
      <c r="L46" s="424"/>
      <c r="M46" s="424"/>
      <c r="N46" s="421"/>
      <c r="O46" s="421"/>
      <c r="P46" s="421"/>
      <c r="Q46" s="421"/>
      <c r="R46" s="421"/>
      <c r="S46" s="421"/>
      <c r="T46" s="421"/>
      <c r="U46" s="421"/>
      <c r="V46" s="421"/>
      <c r="W46" s="421"/>
      <c r="X46" s="421"/>
      <c r="Y46" s="421"/>
      <c r="Z46" s="421"/>
      <c r="AA46" s="421"/>
      <c r="AB46" s="421"/>
      <c r="AC46" s="287"/>
      <c r="AD46" s="287"/>
      <c r="AE46" s="291"/>
      <c r="AF46" s="291"/>
      <c r="AG46" s="291"/>
      <c r="AH46" s="291"/>
      <c r="AI46" s="291"/>
    </row>
    <row r="47" spans="1:35">
      <c r="A47" s="437"/>
      <c r="B47" s="421"/>
      <c r="C47" s="439"/>
      <c r="D47" s="439"/>
      <c r="E47" s="424"/>
      <c r="F47" s="424"/>
      <c r="G47" s="424"/>
      <c r="H47" s="424"/>
      <c r="I47" s="424"/>
      <c r="J47" s="424"/>
      <c r="K47" s="424"/>
      <c r="L47" s="424"/>
      <c r="M47" s="424"/>
      <c r="N47" s="421"/>
      <c r="O47" s="421"/>
      <c r="P47" s="421"/>
      <c r="Q47" s="421"/>
      <c r="R47" s="421"/>
      <c r="S47" s="421"/>
      <c r="T47" s="421"/>
      <c r="U47" s="421"/>
      <c r="V47" s="421"/>
      <c r="W47" s="421"/>
      <c r="X47" s="421"/>
      <c r="Y47" s="421"/>
      <c r="Z47" s="421"/>
      <c r="AA47" s="421"/>
      <c r="AB47" s="421"/>
      <c r="AC47" s="287"/>
      <c r="AD47" s="287"/>
      <c r="AE47" s="291"/>
      <c r="AF47" s="291"/>
      <c r="AG47" s="291"/>
      <c r="AH47" s="291"/>
      <c r="AI47" s="291"/>
    </row>
    <row r="48" spans="1:35">
      <c r="A48" s="437"/>
      <c r="B48" s="421"/>
      <c r="C48" s="422"/>
      <c r="D48" s="439"/>
      <c r="E48" s="424"/>
      <c r="F48" s="424"/>
      <c r="G48" s="424"/>
      <c r="H48" s="424"/>
      <c r="I48" s="424"/>
      <c r="J48" s="424"/>
      <c r="K48" s="424"/>
      <c r="L48" s="424"/>
      <c r="M48" s="424"/>
      <c r="N48" s="421"/>
      <c r="O48" s="421"/>
      <c r="P48" s="421"/>
      <c r="Q48" s="421"/>
      <c r="R48" s="421"/>
      <c r="S48" s="421"/>
      <c r="T48" s="421"/>
      <c r="U48" s="421"/>
      <c r="V48" s="421"/>
      <c r="W48" s="421"/>
      <c r="X48" s="421"/>
      <c r="Y48" s="421"/>
      <c r="Z48" s="421"/>
      <c r="AA48" s="421"/>
      <c r="AB48" s="421"/>
      <c r="AC48" s="287"/>
      <c r="AD48" s="287"/>
      <c r="AE48" s="291"/>
      <c r="AF48" s="291"/>
      <c r="AG48" s="291"/>
      <c r="AH48" s="291"/>
      <c r="AI48" s="291"/>
    </row>
    <row r="49" spans="1:35">
      <c r="A49" s="437"/>
      <c r="B49" s="421"/>
      <c r="C49" s="422"/>
      <c r="D49" s="439"/>
      <c r="E49" s="424"/>
      <c r="F49" s="424"/>
      <c r="G49" s="424"/>
      <c r="H49" s="424"/>
      <c r="I49" s="424"/>
      <c r="J49" s="424"/>
      <c r="K49" s="424"/>
      <c r="L49" s="424"/>
      <c r="M49" s="424"/>
      <c r="N49" s="421"/>
      <c r="O49" s="421"/>
      <c r="P49" s="421"/>
      <c r="Q49" s="421"/>
      <c r="R49" s="421"/>
      <c r="S49" s="421"/>
      <c r="T49" s="421"/>
      <c r="U49" s="421"/>
      <c r="V49" s="421"/>
      <c r="W49" s="421"/>
      <c r="X49" s="421"/>
      <c r="Y49" s="421"/>
      <c r="Z49" s="421"/>
      <c r="AA49" s="421"/>
      <c r="AB49" s="421"/>
      <c r="AC49" s="287"/>
      <c r="AD49" s="287"/>
      <c r="AE49" s="291"/>
      <c r="AF49" s="291"/>
      <c r="AG49" s="291"/>
      <c r="AH49" s="291"/>
      <c r="AI49" s="291"/>
    </row>
    <row r="50" spans="1:35">
      <c r="A50" s="437"/>
      <c r="B50" s="421"/>
      <c r="C50" s="422"/>
      <c r="D50" s="439"/>
      <c r="E50" s="424"/>
      <c r="F50" s="424"/>
      <c r="G50" s="424"/>
      <c r="H50" s="424"/>
      <c r="I50" s="424"/>
      <c r="J50" s="424"/>
      <c r="K50" s="424"/>
      <c r="L50" s="424"/>
      <c r="M50" s="424"/>
      <c r="N50" s="421"/>
      <c r="O50" s="421"/>
      <c r="P50" s="421"/>
      <c r="Q50" s="421"/>
      <c r="R50" s="421"/>
      <c r="S50" s="421"/>
      <c r="T50" s="421"/>
      <c r="U50" s="421"/>
      <c r="V50" s="421"/>
      <c r="W50" s="421"/>
      <c r="X50" s="421"/>
      <c r="Y50" s="421"/>
      <c r="Z50" s="421"/>
      <c r="AA50" s="421"/>
      <c r="AB50" s="421"/>
      <c r="AC50" s="287"/>
      <c r="AD50" s="287"/>
      <c r="AE50" s="291"/>
      <c r="AF50" s="291"/>
      <c r="AG50" s="291"/>
      <c r="AH50" s="291"/>
      <c r="AI50" s="291"/>
    </row>
    <row r="51" spans="1:35">
      <c r="A51" s="437"/>
      <c r="B51" s="421"/>
      <c r="C51" s="422"/>
      <c r="D51" s="439"/>
      <c r="E51" s="424"/>
      <c r="F51" s="424"/>
      <c r="G51" s="424"/>
      <c r="H51" s="424"/>
      <c r="I51" s="424"/>
      <c r="J51" s="424"/>
      <c r="K51" s="424"/>
      <c r="L51" s="424"/>
      <c r="M51" s="424"/>
      <c r="N51" s="421"/>
      <c r="O51" s="421"/>
      <c r="P51" s="421"/>
      <c r="Q51" s="421"/>
      <c r="R51" s="421"/>
      <c r="S51" s="421"/>
      <c r="T51" s="421"/>
      <c r="U51" s="421"/>
      <c r="V51" s="421"/>
      <c r="W51" s="421"/>
      <c r="X51" s="421"/>
      <c r="Y51" s="421"/>
      <c r="Z51" s="421"/>
      <c r="AA51" s="421"/>
      <c r="AB51" s="421"/>
      <c r="AC51" s="287"/>
      <c r="AD51" s="287"/>
      <c r="AE51" s="291"/>
      <c r="AF51" s="291"/>
      <c r="AG51" s="291"/>
      <c r="AH51" s="291"/>
      <c r="AI51" s="291"/>
    </row>
    <row r="52" spans="1:35">
      <c r="A52" s="437"/>
      <c r="B52" s="421"/>
      <c r="C52" s="422"/>
      <c r="D52" s="439"/>
      <c r="E52" s="424"/>
      <c r="F52" s="424"/>
      <c r="G52" s="424"/>
      <c r="H52" s="424"/>
      <c r="I52" s="424"/>
      <c r="J52" s="424"/>
      <c r="K52" s="424"/>
      <c r="L52" s="424"/>
      <c r="M52" s="424"/>
      <c r="N52" s="421"/>
      <c r="O52" s="421"/>
      <c r="P52" s="421"/>
      <c r="Q52" s="421"/>
      <c r="R52" s="421"/>
      <c r="S52" s="421"/>
      <c r="T52" s="421"/>
      <c r="U52" s="421"/>
      <c r="V52" s="421"/>
      <c r="W52" s="421"/>
      <c r="X52" s="421"/>
      <c r="Y52" s="421"/>
      <c r="Z52" s="421"/>
      <c r="AA52" s="421"/>
      <c r="AB52" s="421"/>
      <c r="AC52" s="287"/>
      <c r="AD52" s="287"/>
      <c r="AE52" s="291"/>
      <c r="AF52" s="291"/>
      <c r="AG52" s="291"/>
      <c r="AH52" s="291"/>
      <c r="AI52" s="291"/>
    </row>
    <row r="53" spans="1:35">
      <c r="A53" s="437"/>
      <c r="B53" s="421"/>
      <c r="C53" s="422"/>
      <c r="D53" s="439"/>
      <c r="E53" s="424"/>
      <c r="F53" s="424"/>
      <c r="G53" s="424"/>
      <c r="H53" s="424"/>
      <c r="I53" s="424"/>
      <c r="J53" s="424"/>
      <c r="K53" s="424"/>
      <c r="L53" s="424"/>
      <c r="M53" s="424"/>
      <c r="N53" s="421"/>
      <c r="O53" s="421"/>
      <c r="P53" s="421"/>
      <c r="Q53" s="421"/>
      <c r="R53" s="421"/>
      <c r="S53" s="421"/>
      <c r="T53" s="421"/>
      <c r="U53" s="421"/>
      <c r="V53" s="421"/>
      <c r="W53" s="421"/>
      <c r="X53" s="421"/>
      <c r="Y53" s="421"/>
      <c r="Z53" s="421"/>
      <c r="AA53" s="421"/>
      <c r="AB53" s="421"/>
      <c r="AC53" s="287"/>
      <c r="AD53" s="287"/>
      <c r="AE53" s="291"/>
      <c r="AF53" s="291"/>
      <c r="AG53" s="291"/>
      <c r="AH53" s="291"/>
      <c r="AI53" s="291"/>
    </row>
    <row r="54" spans="1:35">
      <c r="A54" s="437"/>
      <c r="B54" s="421"/>
      <c r="C54" s="422"/>
      <c r="D54" s="439"/>
      <c r="E54" s="424"/>
      <c r="F54" s="424"/>
      <c r="G54" s="424"/>
      <c r="H54" s="424"/>
      <c r="I54" s="424"/>
      <c r="J54" s="424"/>
      <c r="K54" s="424"/>
      <c r="L54" s="424"/>
      <c r="M54" s="424"/>
      <c r="N54" s="421"/>
      <c r="O54" s="421"/>
      <c r="P54" s="421"/>
      <c r="Q54" s="421"/>
      <c r="R54" s="421"/>
      <c r="S54" s="421"/>
      <c r="T54" s="421"/>
      <c r="U54" s="421"/>
      <c r="V54" s="421"/>
      <c r="W54" s="421"/>
      <c r="X54" s="421"/>
      <c r="Y54" s="421"/>
      <c r="Z54" s="421"/>
      <c r="AA54" s="421"/>
      <c r="AB54" s="421"/>
      <c r="AC54" s="287"/>
      <c r="AD54" s="287"/>
      <c r="AE54" s="291"/>
      <c r="AF54" s="291"/>
      <c r="AG54" s="291"/>
      <c r="AH54" s="291"/>
      <c r="AI54" s="291"/>
    </row>
    <row r="55" spans="1:35">
      <c r="A55" s="437"/>
      <c r="B55" s="421"/>
      <c r="C55" s="422"/>
      <c r="D55" s="439"/>
      <c r="E55" s="424"/>
      <c r="F55" s="424"/>
      <c r="G55" s="424"/>
      <c r="H55" s="424"/>
      <c r="I55" s="424"/>
      <c r="J55" s="424"/>
      <c r="K55" s="424"/>
      <c r="L55" s="424"/>
      <c r="M55" s="424"/>
      <c r="N55" s="421"/>
      <c r="O55" s="421"/>
      <c r="P55" s="421"/>
      <c r="Q55" s="421"/>
      <c r="R55" s="421"/>
      <c r="S55" s="421"/>
      <c r="T55" s="421"/>
      <c r="U55" s="421"/>
      <c r="V55" s="421"/>
      <c r="W55" s="421"/>
      <c r="X55" s="421"/>
      <c r="Y55" s="421"/>
      <c r="Z55" s="421"/>
      <c r="AA55" s="421"/>
      <c r="AB55" s="421"/>
      <c r="AC55" s="287"/>
      <c r="AD55" s="287"/>
      <c r="AE55" s="291"/>
      <c r="AF55" s="291"/>
      <c r="AG55" s="291"/>
      <c r="AH55" s="291"/>
      <c r="AI55" s="291"/>
    </row>
    <row r="56" spans="1:35">
      <c r="A56" s="437"/>
      <c r="B56" s="421"/>
      <c r="C56" s="422"/>
      <c r="D56" s="439"/>
      <c r="E56" s="424"/>
      <c r="F56" s="424"/>
      <c r="G56" s="424"/>
      <c r="H56" s="424"/>
      <c r="I56" s="424"/>
      <c r="J56" s="424"/>
      <c r="K56" s="424"/>
      <c r="L56" s="424"/>
      <c r="M56" s="424"/>
      <c r="N56" s="421"/>
      <c r="O56" s="421"/>
      <c r="P56" s="421"/>
      <c r="Q56" s="421"/>
      <c r="R56" s="421"/>
      <c r="S56" s="421"/>
      <c r="T56" s="421"/>
      <c r="U56" s="421"/>
      <c r="V56" s="421"/>
      <c r="W56" s="421"/>
      <c r="X56" s="421"/>
      <c r="Y56" s="421"/>
      <c r="Z56" s="421"/>
      <c r="AA56" s="421"/>
      <c r="AB56" s="421"/>
      <c r="AC56" s="287"/>
      <c r="AD56" s="287"/>
      <c r="AE56" s="291"/>
      <c r="AF56" s="291"/>
      <c r="AG56" s="291"/>
      <c r="AH56" s="291"/>
      <c r="AI56" s="291"/>
    </row>
    <row r="57" spans="1:35">
      <c r="A57" s="437"/>
      <c r="B57" s="421"/>
      <c r="C57" s="422"/>
      <c r="D57" s="439"/>
      <c r="E57" s="424"/>
      <c r="F57" s="424"/>
      <c r="G57" s="424"/>
      <c r="H57" s="424"/>
      <c r="I57" s="424"/>
      <c r="J57" s="424"/>
      <c r="K57" s="424"/>
      <c r="L57" s="424"/>
      <c r="M57" s="424"/>
      <c r="N57" s="421"/>
      <c r="O57" s="421"/>
      <c r="P57" s="421"/>
      <c r="Q57" s="421"/>
      <c r="R57" s="421"/>
      <c r="S57" s="421"/>
      <c r="T57" s="421"/>
      <c r="U57" s="421"/>
      <c r="V57" s="421"/>
      <c r="W57" s="421"/>
      <c r="X57" s="421"/>
      <c r="Y57" s="421"/>
      <c r="Z57" s="421"/>
      <c r="AA57" s="421"/>
      <c r="AB57" s="421"/>
      <c r="AC57" s="287"/>
      <c r="AD57" s="287"/>
      <c r="AE57" s="291"/>
      <c r="AF57" s="291"/>
      <c r="AG57" s="291"/>
      <c r="AH57" s="291"/>
      <c r="AI57" s="291"/>
    </row>
    <row r="58" spans="1:35">
      <c r="A58" s="437"/>
      <c r="B58" s="421"/>
      <c r="C58" s="422"/>
      <c r="D58" s="439"/>
      <c r="E58" s="424"/>
      <c r="F58" s="424"/>
      <c r="G58" s="424"/>
      <c r="H58" s="424"/>
      <c r="I58" s="424"/>
      <c r="J58" s="424"/>
      <c r="K58" s="424"/>
      <c r="L58" s="424"/>
      <c r="M58" s="424"/>
      <c r="N58" s="421"/>
      <c r="O58" s="421"/>
      <c r="P58" s="421"/>
      <c r="Q58" s="421"/>
      <c r="R58" s="421"/>
      <c r="S58" s="421"/>
      <c r="T58" s="421"/>
      <c r="U58" s="421"/>
      <c r="V58" s="421"/>
      <c r="W58" s="421"/>
      <c r="X58" s="421"/>
      <c r="Y58" s="421"/>
      <c r="Z58" s="421"/>
      <c r="AA58" s="421"/>
      <c r="AB58" s="421"/>
      <c r="AC58" s="287"/>
      <c r="AD58" s="287"/>
      <c r="AE58" s="291"/>
      <c r="AF58" s="291"/>
      <c r="AG58" s="291"/>
      <c r="AH58" s="291"/>
      <c r="AI58" s="291"/>
    </row>
    <row r="59" spans="1:35">
      <c r="A59" s="437"/>
      <c r="B59" s="421"/>
      <c r="C59" s="422"/>
      <c r="D59" s="439"/>
      <c r="E59" s="424"/>
      <c r="F59" s="424"/>
      <c r="G59" s="424"/>
      <c r="H59" s="424"/>
      <c r="I59" s="424"/>
      <c r="J59" s="424"/>
      <c r="K59" s="424"/>
      <c r="L59" s="424"/>
      <c r="M59" s="424"/>
      <c r="N59" s="421"/>
      <c r="O59" s="421"/>
      <c r="P59" s="421"/>
      <c r="Q59" s="421"/>
      <c r="R59" s="421"/>
      <c r="S59" s="421"/>
      <c r="T59" s="421"/>
      <c r="U59" s="421"/>
      <c r="V59" s="421"/>
      <c r="W59" s="421"/>
      <c r="X59" s="421"/>
      <c r="Y59" s="421"/>
      <c r="Z59" s="421"/>
      <c r="AA59" s="421"/>
      <c r="AB59" s="421"/>
      <c r="AC59" s="287"/>
      <c r="AD59" s="287"/>
      <c r="AE59" s="291"/>
      <c r="AF59" s="291"/>
      <c r="AG59" s="291"/>
      <c r="AH59" s="291"/>
      <c r="AI59" s="291"/>
    </row>
    <row r="60" spans="1:35">
      <c r="A60" s="437"/>
      <c r="B60" s="421"/>
      <c r="C60" s="422"/>
      <c r="D60" s="439"/>
      <c r="E60" s="424"/>
      <c r="F60" s="424"/>
      <c r="G60" s="424"/>
      <c r="H60" s="424"/>
      <c r="I60" s="424"/>
      <c r="J60" s="424"/>
      <c r="K60" s="424"/>
      <c r="L60" s="424"/>
      <c r="M60" s="424"/>
      <c r="N60" s="421"/>
      <c r="O60" s="421"/>
      <c r="P60" s="421"/>
      <c r="Q60" s="421"/>
      <c r="R60" s="421"/>
      <c r="S60" s="421"/>
      <c r="T60" s="421"/>
      <c r="U60" s="421"/>
      <c r="V60" s="421"/>
      <c r="W60" s="421"/>
      <c r="X60" s="421"/>
      <c r="Y60" s="421"/>
      <c r="Z60" s="421"/>
      <c r="AA60" s="421"/>
      <c r="AB60" s="421"/>
      <c r="AC60" s="287"/>
      <c r="AD60" s="287"/>
      <c r="AE60" s="291"/>
      <c r="AF60" s="291"/>
      <c r="AG60" s="291"/>
      <c r="AH60" s="291"/>
      <c r="AI60" s="291"/>
    </row>
    <row r="61" spans="1:35">
      <c r="A61" s="437"/>
      <c r="B61" s="421"/>
      <c r="C61" s="422"/>
      <c r="D61" s="439"/>
      <c r="E61" s="424"/>
      <c r="F61" s="424"/>
      <c r="G61" s="424"/>
      <c r="H61" s="424"/>
      <c r="I61" s="424"/>
      <c r="J61" s="424"/>
      <c r="K61" s="424"/>
      <c r="L61" s="424"/>
      <c r="M61" s="424"/>
      <c r="N61" s="421"/>
      <c r="O61" s="421"/>
      <c r="P61" s="421"/>
      <c r="Q61" s="421"/>
      <c r="R61" s="421"/>
      <c r="S61" s="421"/>
      <c r="T61" s="421"/>
      <c r="U61" s="421"/>
      <c r="V61" s="421"/>
      <c r="W61" s="421"/>
      <c r="X61" s="421"/>
      <c r="Y61" s="421"/>
      <c r="Z61" s="421"/>
      <c r="AA61" s="421"/>
      <c r="AB61" s="421"/>
      <c r="AC61" s="287"/>
      <c r="AD61" s="287"/>
      <c r="AE61" s="291"/>
      <c r="AF61" s="291"/>
      <c r="AG61" s="291"/>
      <c r="AH61" s="291"/>
      <c r="AI61" s="291"/>
    </row>
    <row r="62" spans="1:35">
      <c r="A62" s="437"/>
      <c r="B62" s="421"/>
      <c r="C62" s="422"/>
      <c r="D62" s="439"/>
      <c r="E62" s="424"/>
      <c r="F62" s="424"/>
      <c r="G62" s="424"/>
      <c r="H62" s="424"/>
      <c r="I62" s="424"/>
      <c r="J62" s="424"/>
      <c r="K62" s="424"/>
      <c r="L62" s="424"/>
      <c r="M62" s="424"/>
      <c r="N62" s="421"/>
      <c r="O62" s="421"/>
      <c r="P62" s="421"/>
      <c r="Q62" s="421"/>
      <c r="R62" s="421"/>
      <c r="S62" s="421"/>
      <c r="T62" s="421"/>
      <c r="U62" s="421"/>
      <c r="V62" s="421"/>
      <c r="W62" s="421"/>
      <c r="X62" s="421"/>
      <c r="Y62" s="421"/>
      <c r="Z62" s="421"/>
      <c r="AA62" s="421"/>
      <c r="AB62" s="421"/>
      <c r="AC62" s="287"/>
      <c r="AD62" s="287"/>
      <c r="AE62" s="291"/>
      <c r="AF62" s="291"/>
      <c r="AG62" s="291"/>
      <c r="AH62" s="291"/>
      <c r="AI62" s="291"/>
    </row>
    <row r="63" spans="1:35">
      <c r="A63" s="437"/>
      <c r="B63" s="421"/>
      <c r="C63" s="422"/>
      <c r="D63" s="439"/>
      <c r="E63" s="424"/>
      <c r="F63" s="424"/>
      <c r="G63" s="424"/>
      <c r="H63" s="424"/>
      <c r="I63" s="424"/>
      <c r="J63" s="424"/>
      <c r="K63" s="424"/>
      <c r="L63" s="424"/>
      <c r="M63" s="424"/>
      <c r="N63" s="421"/>
      <c r="O63" s="421"/>
      <c r="P63" s="421"/>
      <c r="Q63" s="421"/>
      <c r="R63" s="421"/>
      <c r="S63" s="421"/>
      <c r="T63" s="421"/>
      <c r="U63" s="421"/>
      <c r="V63" s="421"/>
      <c r="W63" s="421"/>
      <c r="X63" s="421"/>
      <c r="Y63" s="421"/>
      <c r="Z63" s="421"/>
      <c r="AA63" s="421"/>
      <c r="AB63" s="421"/>
      <c r="AC63" s="287"/>
      <c r="AD63" s="287"/>
      <c r="AE63" s="291"/>
      <c r="AF63" s="291"/>
      <c r="AG63" s="291"/>
      <c r="AH63" s="291"/>
      <c r="AI63" s="291"/>
    </row>
    <row r="64" spans="1:35">
      <c r="A64" s="437"/>
      <c r="B64" s="421"/>
      <c r="C64" s="422"/>
      <c r="D64" s="439"/>
      <c r="E64" s="424"/>
      <c r="F64" s="424"/>
      <c r="G64" s="424"/>
      <c r="H64" s="424"/>
      <c r="I64" s="424"/>
      <c r="J64" s="424"/>
      <c r="K64" s="424"/>
      <c r="L64" s="424"/>
      <c r="M64" s="424"/>
      <c r="N64" s="421"/>
      <c r="O64" s="421"/>
      <c r="P64" s="421"/>
      <c r="Q64" s="421"/>
      <c r="R64" s="421"/>
      <c r="S64" s="421"/>
      <c r="T64" s="421"/>
      <c r="U64" s="421"/>
      <c r="V64" s="421"/>
      <c r="W64" s="421"/>
      <c r="X64" s="421"/>
      <c r="Y64" s="421"/>
      <c r="Z64" s="421"/>
      <c r="AA64" s="421"/>
      <c r="AB64" s="421"/>
      <c r="AC64" s="287"/>
      <c r="AD64" s="287"/>
      <c r="AE64" s="291"/>
      <c r="AF64" s="291"/>
      <c r="AG64" s="291"/>
      <c r="AH64" s="291"/>
      <c r="AI64" s="291"/>
    </row>
    <row r="65" spans="1:35">
      <c r="A65" s="437"/>
      <c r="B65" s="421"/>
      <c r="C65" s="422"/>
      <c r="D65" s="439"/>
      <c r="E65" s="424"/>
      <c r="F65" s="424"/>
      <c r="G65" s="424"/>
      <c r="H65" s="424"/>
      <c r="I65" s="424"/>
      <c r="J65" s="424"/>
      <c r="K65" s="424"/>
      <c r="L65" s="424"/>
      <c r="M65" s="424"/>
      <c r="N65" s="421"/>
      <c r="O65" s="421"/>
      <c r="P65" s="421"/>
      <c r="Q65" s="421"/>
      <c r="R65" s="421"/>
      <c r="S65" s="421"/>
      <c r="T65" s="421"/>
      <c r="U65" s="421"/>
      <c r="V65" s="421"/>
      <c r="W65" s="421"/>
      <c r="X65" s="421"/>
      <c r="Y65" s="421"/>
      <c r="Z65" s="421"/>
      <c r="AA65" s="421"/>
      <c r="AB65" s="421"/>
      <c r="AC65" s="287"/>
      <c r="AD65" s="287"/>
      <c r="AE65" s="291"/>
      <c r="AF65" s="291"/>
      <c r="AG65" s="291"/>
      <c r="AH65" s="291"/>
      <c r="AI65" s="291"/>
    </row>
    <row r="66" spans="1:35">
      <c r="A66" s="437"/>
      <c r="B66" s="421"/>
      <c r="C66" s="422"/>
      <c r="D66" s="439"/>
      <c r="E66" s="424"/>
      <c r="F66" s="424"/>
      <c r="G66" s="424"/>
      <c r="H66" s="424"/>
      <c r="I66" s="424"/>
      <c r="J66" s="424"/>
      <c r="K66" s="424"/>
      <c r="L66" s="424"/>
      <c r="M66" s="424"/>
      <c r="N66" s="421"/>
      <c r="O66" s="421"/>
      <c r="P66" s="421"/>
      <c r="Q66" s="421"/>
      <c r="R66" s="421"/>
      <c r="S66" s="421"/>
      <c r="T66" s="421"/>
      <c r="U66" s="421"/>
      <c r="V66" s="421"/>
      <c r="W66" s="421"/>
      <c r="X66" s="421"/>
      <c r="Y66" s="421"/>
      <c r="Z66" s="421"/>
      <c r="AA66" s="421"/>
      <c r="AB66" s="421"/>
      <c r="AC66" s="287"/>
      <c r="AD66" s="287"/>
      <c r="AE66" s="291"/>
      <c r="AF66" s="291"/>
      <c r="AG66" s="291"/>
      <c r="AH66" s="291"/>
      <c r="AI66" s="291"/>
    </row>
    <row r="67" spans="1:35">
      <c r="A67" s="437"/>
      <c r="B67" s="421"/>
      <c r="C67" s="422"/>
      <c r="D67" s="439"/>
      <c r="E67" s="424"/>
      <c r="F67" s="424"/>
      <c r="G67" s="424"/>
      <c r="H67" s="424"/>
      <c r="I67" s="424"/>
      <c r="J67" s="424"/>
      <c r="K67" s="424"/>
      <c r="L67" s="424"/>
      <c r="M67" s="424"/>
      <c r="N67" s="421"/>
      <c r="O67" s="421"/>
      <c r="P67" s="421"/>
      <c r="Q67" s="421"/>
      <c r="R67" s="421"/>
      <c r="S67" s="421"/>
      <c r="T67" s="421"/>
      <c r="U67" s="421"/>
      <c r="V67" s="421"/>
      <c r="W67" s="421"/>
      <c r="X67" s="421"/>
      <c r="Y67" s="421"/>
      <c r="Z67" s="421"/>
      <c r="AA67" s="421"/>
      <c r="AB67" s="421"/>
      <c r="AC67" s="287"/>
      <c r="AD67" s="287"/>
      <c r="AE67" s="291"/>
      <c r="AF67" s="291"/>
      <c r="AG67" s="291"/>
      <c r="AH67" s="291"/>
      <c r="AI67" s="291"/>
    </row>
    <row r="68" spans="1:35">
      <c r="A68" s="437"/>
      <c r="B68" s="421"/>
      <c r="C68" s="422"/>
      <c r="D68" s="439"/>
      <c r="E68" s="424"/>
      <c r="F68" s="424"/>
      <c r="G68" s="424"/>
      <c r="H68" s="424"/>
      <c r="I68" s="424"/>
      <c r="J68" s="424"/>
      <c r="K68" s="424"/>
      <c r="L68" s="424"/>
      <c r="M68" s="424"/>
      <c r="N68" s="421"/>
      <c r="O68" s="421"/>
      <c r="P68" s="421"/>
      <c r="Q68" s="421"/>
      <c r="R68" s="421"/>
      <c r="S68" s="421"/>
      <c r="T68" s="421"/>
      <c r="U68" s="421"/>
      <c r="V68" s="421"/>
      <c r="W68" s="421"/>
      <c r="X68" s="421"/>
      <c r="Y68" s="421"/>
      <c r="Z68" s="421"/>
      <c r="AA68" s="421"/>
      <c r="AB68" s="421"/>
      <c r="AC68" s="291"/>
      <c r="AD68" s="291"/>
      <c r="AE68" s="291"/>
      <c r="AF68" s="291"/>
      <c r="AG68" s="291"/>
      <c r="AH68" s="291"/>
      <c r="AI68" s="291"/>
    </row>
    <row r="69" spans="1:35">
      <c r="A69" s="437"/>
      <c r="B69" s="421"/>
      <c r="C69" s="422"/>
      <c r="D69" s="439"/>
      <c r="E69" s="424"/>
      <c r="F69" s="424"/>
      <c r="G69" s="424"/>
      <c r="H69" s="424"/>
      <c r="I69" s="424"/>
      <c r="J69" s="424"/>
      <c r="K69" s="424"/>
      <c r="L69" s="424"/>
      <c r="M69" s="424"/>
      <c r="N69" s="421"/>
      <c r="O69" s="421"/>
      <c r="P69" s="421"/>
      <c r="Q69" s="421"/>
      <c r="R69" s="421"/>
      <c r="S69" s="421"/>
      <c r="T69" s="421"/>
      <c r="U69" s="421"/>
      <c r="V69" s="421"/>
      <c r="W69" s="421"/>
      <c r="X69" s="421"/>
      <c r="Y69" s="421"/>
      <c r="Z69" s="421"/>
      <c r="AA69" s="421"/>
      <c r="AB69" s="421"/>
      <c r="AC69" s="291"/>
      <c r="AD69" s="291"/>
      <c r="AE69" s="291"/>
      <c r="AF69" s="291"/>
      <c r="AG69" s="291"/>
      <c r="AH69" s="291"/>
      <c r="AI69" s="291"/>
    </row>
    <row r="70" spans="1:35">
      <c r="A70" s="437"/>
      <c r="B70" s="421"/>
      <c r="C70" s="422"/>
      <c r="D70" s="439"/>
      <c r="E70" s="424"/>
      <c r="F70" s="424"/>
      <c r="G70" s="424"/>
      <c r="H70" s="424"/>
      <c r="I70" s="424"/>
      <c r="J70" s="424"/>
      <c r="K70" s="424"/>
      <c r="L70" s="424"/>
      <c r="M70" s="424"/>
      <c r="N70" s="421"/>
      <c r="O70" s="421"/>
      <c r="P70" s="421"/>
      <c r="Q70" s="421"/>
      <c r="R70" s="421"/>
      <c r="S70" s="421"/>
      <c r="T70" s="421"/>
      <c r="U70" s="421"/>
      <c r="V70" s="421"/>
      <c r="W70" s="421"/>
      <c r="X70" s="421"/>
      <c r="Y70" s="421"/>
      <c r="Z70" s="421"/>
      <c r="AA70" s="421"/>
      <c r="AB70" s="421"/>
      <c r="AC70" s="291"/>
      <c r="AD70" s="291"/>
      <c r="AE70" s="291"/>
      <c r="AF70" s="291"/>
      <c r="AG70" s="291"/>
      <c r="AH70" s="291"/>
      <c r="AI70" s="291"/>
    </row>
    <row r="71" spans="1:35">
      <c r="A71" s="437"/>
      <c r="B71" s="421"/>
      <c r="C71" s="422"/>
      <c r="D71" s="439"/>
      <c r="E71" s="424"/>
      <c r="F71" s="424"/>
      <c r="G71" s="424"/>
      <c r="H71" s="424"/>
      <c r="I71" s="424"/>
      <c r="J71" s="424"/>
      <c r="K71" s="424"/>
      <c r="L71" s="424"/>
      <c r="M71" s="424"/>
      <c r="N71" s="421"/>
      <c r="O71" s="421"/>
      <c r="P71" s="421"/>
      <c r="Q71" s="421"/>
      <c r="R71" s="421"/>
      <c r="S71" s="421"/>
      <c r="T71" s="421"/>
      <c r="U71" s="421"/>
      <c r="V71" s="421"/>
      <c r="W71" s="421"/>
      <c r="X71" s="421"/>
      <c r="Y71" s="421"/>
      <c r="Z71" s="421"/>
      <c r="AA71" s="421"/>
      <c r="AB71" s="421"/>
      <c r="AC71" s="291"/>
      <c r="AD71" s="291"/>
      <c r="AE71" s="291"/>
      <c r="AF71" s="291"/>
      <c r="AG71" s="291"/>
      <c r="AH71" s="291"/>
      <c r="AI71" s="291"/>
    </row>
    <row r="72" spans="1:35">
      <c r="A72" s="437"/>
      <c r="B72" s="421"/>
      <c r="C72" s="422"/>
      <c r="D72" s="439"/>
      <c r="E72" s="424"/>
      <c r="F72" s="424"/>
      <c r="G72" s="424"/>
      <c r="H72" s="424"/>
      <c r="I72" s="424"/>
      <c r="J72" s="424"/>
      <c r="K72" s="424"/>
      <c r="L72" s="424"/>
      <c r="M72" s="424"/>
      <c r="N72" s="421"/>
      <c r="O72" s="421"/>
      <c r="P72" s="421"/>
      <c r="Q72" s="421"/>
      <c r="R72" s="421"/>
      <c r="S72" s="421"/>
      <c r="T72" s="421"/>
      <c r="U72" s="421"/>
      <c r="V72" s="421"/>
      <c r="W72" s="421"/>
      <c r="X72" s="421"/>
      <c r="Y72" s="421"/>
      <c r="Z72" s="421"/>
      <c r="AA72" s="421"/>
      <c r="AB72" s="421"/>
      <c r="AC72" s="291"/>
      <c r="AD72" s="291"/>
      <c r="AE72" s="291"/>
      <c r="AF72" s="291"/>
      <c r="AG72" s="291"/>
      <c r="AH72" s="291"/>
      <c r="AI72" s="291"/>
    </row>
    <row r="73" spans="1:35">
      <c r="A73" s="437"/>
      <c r="B73" s="421"/>
      <c r="C73" s="422"/>
      <c r="D73" s="439"/>
      <c r="E73" s="424"/>
      <c r="F73" s="424"/>
      <c r="G73" s="424"/>
      <c r="H73" s="424"/>
      <c r="I73" s="424"/>
      <c r="J73" s="424"/>
      <c r="K73" s="424"/>
      <c r="L73" s="424"/>
      <c r="M73" s="424"/>
      <c r="N73" s="421"/>
      <c r="O73" s="421"/>
      <c r="P73" s="421"/>
      <c r="Q73" s="421"/>
      <c r="R73" s="421"/>
      <c r="S73" s="421"/>
      <c r="T73" s="421"/>
      <c r="U73" s="421"/>
      <c r="V73" s="421"/>
      <c r="W73" s="421"/>
      <c r="X73" s="421"/>
      <c r="Y73" s="421"/>
      <c r="Z73" s="421"/>
      <c r="AA73" s="421"/>
      <c r="AB73" s="421"/>
      <c r="AC73" s="291"/>
      <c r="AD73" s="291"/>
      <c r="AE73" s="291"/>
      <c r="AF73" s="291"/>
      <c r="AG73" s="291"/>
      <c r="AH73" s="291"/>
      <c r="AI73" s="291"/>
    </row>
    <row r="74" spans="1:35">
      <c r="A74" s="437"/>
      <c r="B74" s="421"/>
      <c r="C74" s="422"/>
      <c r="D74" s="439"/>
      <c r="E74" s="424"/>
      <c r="F74" s="424"/>
      <c r="G74" s="424"/>
      <c r="H74" s="424"/>
      <c r="I74" s="424"/>
      <c r="J74" s="424"/>
      <c r="K74" s="424"/>
      <c r="L74" s="424"/>
      <c r="M74" s="424"/>
      <c r="N74" s="421"/>
      <c r="O74" s="421"/>
      <c r="P74" s="421"/>
      <c r="Q74" s="421"/>
      <c r="R74" s="421"/>
      <c r="S74" s="421"/>
      <c r="T74" s="421"/>
      <c r="U74" s="421"/>
      <c r="V74" s="421"/>
      <c r="W74" s="421"/>
      <c r="X74" s="421"/>
      <c r="Y74" s="421"/>
      <c r="Z74" s="421"/>
      <c r="AA74" s="421"/>
      <c r="AB74" s="421"/>
      <c r="AC74" s="291"/>
      <c r="AD74" s="291"/>
      <c r="AE74" s="291"/>
      <c r="AF74" s="291"/>
      <c r="AG74" s="291"/>
      <c r="AH74" s="291"/>
      <c r="AI74" s="291"/>
    </row>
    <row r="75" spans="1:35">
      <c r="A75" s="437"/>
      <c r="B75" s="421"/>
      <c r="C75" s="422"/>
      <c r="D75" s="439"/>
      <c r="E75" s="424"/>
      <c r="F75" s="424"/>
      <c r="G75" s="424"/>
      <c r="H75" s="424"/>
      <c r="I75" s="424"/>
      <c r="J75" s="424"/>
      <c r="K75" s="424"/>
      <c r="L75" s="424"/>
      <c r="M75" s="424"/>
      <c r="N75" s="421"/>
      <c r="O75" s="421"/>
      <c r="P75" s="421"/>
      <c r="Q75" s="421"/>
      <c r="R75" s="421"/>
      <c r="S75" s="421"/>
      <c r="T75" s="421"/>
      <c r="U75" s="421"/>
      <c r="V75" s="421"/>
      <c r="W75" s="421"/>
      <c r="X75" s="421"/>
      <c r="Y75" s="421"/>
      <c r="Z75" s="421"/>
      <c r="AA75" s="421"/>
      <c r="AB75" s="421"/>
      <c r="AC75" s="291"/>
      <c r="AD75" s="291"/>
      <c r="AE75" s="291"/>
      <c r="AF75" s="291"/>
      <c r="AG75" s="291"/>
      <c r="AH75" s="291"/>
      <c r="AI75" s="291"/>
    </row>
    <row r="76" spans="1:35">
      <c r="A76" s="437"/>
      <c r="B76" s="421"/>
      <c r="C76" s="422"/>
      <c r="D76" s="439"/>
      <c r="E76" s="424"/>
      <c r="F76" s="424"/>
      <c r="G76" s="424"/>
      <c r="H76" s="424"/>
      <c r="I76" s="424"/>
      <c r="J76" s="424"/>
      <c r="K76" s="424"/>
      <c r="L76" s="424"/>
      <c r="M76" s="424"/>
      <c r="N76" s="421"/>
      <c r="O76" s="421"/>
      <c r="P76" s="421"/>
      <c r="Q76" s="421"/>
      <c r="R76" s="421"/>
      <c r="S76" s="421"/>
      <c r="T76" s="421"/>
      <c r="U76" s="421"/>
      <c r="V76" s="421"/>
      <c r="W76" s="421"/>
      <c r="X76" s="421"/>
      <c r="Y76" s="421"/>
      <c r="Z76" s="421"/>
      <c r="AA76" s="421"/>
      <c r="AB76" s="421"/>
      <c r="AC76" s="291"/>
      <c r="AD76" s="291"/>
      <c r="AE76" s="291"/>
      <c r="AF76" s="291"/>
      <c r="AG76" s="291"/>
      <c r="AH76" s="291"/>
      <c r="AI76" s="291"/>
    </row>
    <row r="77" spans="1:35">
      <c r="A77" s="437"/>
      <c r="B77" s="421"/>
      <c r="C77" s="422"/>
      <c r="D77" s="439"/>
      <c r="E77" s="424"/>
      <c r="F77" s="424"/>
      <c r="G77" s="424"/>
      <c r="H77" s="424"/>
      <c r="I77" s="424"/>
      <c r="J77" s="424"/>
      <c r="K77" s="424"/>
      <c r="L77" s="424"/>
      <c r="M77" s="424"/>
      <c r="N77" s="421"/>
      <c r="O77" s="421"/>
      <c r="P77" s="421"/>
      <c r="Q77" s="421"/>
      <c r="R77" s="421"/>
      <c r="S77" s="421"/>
      <c r="T77" s="421"/>
      <c r="U77" s="421"/>
      <c r="V77" s="421"/>
      <c r="W77" s="421"/>
      <c r="X77" s="421"/>
      <c r="Y77" s="421"/>
      <c r="Z77" s="421"/>
      <c r="AA77" s="421"/>
      <c r="AB77" s="421"/>
      <c r="AC77" s="291"/>
      <c r="AD77" s="291"/>
      <c r="AE77" s="291"/>
      <c r="AF77" s="291"/>
      <c r="AG77" s="291"/>
      <c r="AH77" s="291"/>
      <c r="AI77" s="291"/>
    </row>
    <row r="78" spans="1:35">
      <c r="A78" s="437"/>
      <c r="B78" s="421"/>
      <c r="C78" s="422"/>
      <c r="D78" s="439"/>
      <c r="E78" s="424"/>
      <c r="F78" s="424"/>
      <c r="G78" s="424"/>
      <c r="H78" s="424"/>
      <c r="I78" s="424"/>
      <c r="J78" s="424"/>
      <c r="K78" s="424"/>
      <c r="L78" s="424"/>
      <c r="M78" s="424"/>
      <c r="N78" s="421"/>
      <c r="O78" s="421"/>
      <c r="P78" s="421"/>
      <c r="Q78" s="421"/>
      <c r="R78" s="421"/>
      <c r="S78" s="421"/>
      <c r="T78" s="421"/>
      <c r="U78" s="421"/>
      <c r="V78" s="421"/>
      <c r="W78" s="421"/>
      <c r="X78" s="421"/>
      <c r="Y78" s="421"/>
      <c r="Z78" s="421"/>
      <c r="AA78" s="421"/>
      <c r="AB78" s="421"/>
      <c r="AC78" s="291"/>
      <c r="AD78" s="291"/>
      <c r="AE78" s="291"/>
      <c r="AF78" s="291"/>
      <c r="AG78" s="291"/>
      <c r="AH78" s="291"/>
      <c r="AI78" s="291"/>
    </row>
    <row r="79" spans="1:35">
      <c r="A79" s="437"/>
      <c r="B79" s="421"/>
      <c r="C79" s="422"/>
      <c r="D79" s="439"/>
      <c r="E79" s="424"/>
      <c r="F79" s="424"/>
      <c r="G79" s="424"/>
      <c r="H79" s="424"/>
      <c r="I79" s="424"/>
      <c r="J79" s="424"/>
      <c r="K79" s="424"/>
      <c r="L79" s="424"/>
      <c r="M79" s="424"/>
      <c r="N79" s="421"/>
      <c r="O79" s="421"/>
      <c r="P79" s="421"/>
      <c r="Q79" s="421"/>
      <c r="R79" s="421"/>
      <c r="S79" s="421"/>
      <c r="T79" s="421"/>
      <c r="U79" s="421"/>
      <c r="V79" s="421"/>
      <c r="W79" s="421"/>
      <c r="X79" s="421"/>
      <c r="Y79" s="421"/>
      <c r="Z79" s="421"/>
      <c r="AA79" s="421"/>
      <c r="AB79" s="421"/>
      <c r="AC79" s="291"/>
      <c r="AD79" s="291"/>
      <c r="AE79" s="291"/>
      <c r="AF79" s="291"/>
      <c r="AG79" s="291"/>
      <c r="AH79" s="291"/>
      <c r="AI79" s="291"/>
    </row>
    <row r="80" spans="1:35">
      <c r="A80" s="437"/>
      <c r="B80" s="424"/>
      <c r="C80" s="439"/>
      <c r="D80" s="439"/>
      <c r="E80" s="424"/>
      <c r="F80" s="424"/>
      <c r="G80" s="424"/>
      <c r="H80" s="424"/>
      <c r="I80" s="424"/>
      <c r="J80" s="424"/>
      <c r="K80" s="424"/>
      <c r="L80" s="424"/>
      <c r="M80" s="424"/>
      <c r="N80" s="424"/>
      <c r="O80" s="424"/>
      <c r="P80" s="424"/>
      <c r="Q80" s="424"/>
      <c r="R80" s="424"/>
      <c r="S80" s="424"/>
      <c r="T80" s="424"/>
      <c r="U80" s="424"/>
      <c r="V80" s="424"/>
      <c r="W80" s="424"/>
      <c r="X80" s="424"/>
      <c r="Y80" s="424"/>
      <c r="Z80" s="424"/>
      <c r="AA80" s="424"/>
      <c r="AB80" s="424"/>
    </row>
    <row r="81" spans="1:28">
      <c r="A81" s="437"/>
      <c r="B81" s="424"/>
      <c r="C81" s="439"/>
      <c r="D81" s="439"/>
      <c r="E81" s="424"/>
      <c r="F81" s="424"/>
      <c r="G81" s="424"/>
      <c r="H81" s="424"/>
      <c r="I81" s="424"/>
      <c r="J81" s="424"/>
      <c r="K81" s="424"/>
      <c r="L81" s="424"/>
      <c r="M81" s="424"/>
      <c r="N81" s="424"/>
      <c r="O81" s="424"/>
      <c r="P81" s="424"/>
      <c r="Q81" s="424"/>
      <c r="R81" s="424"/>
      <c r="S81" s="424"/>
      <c r="T81" s="424"/>
      <c r="U81" s="424"/>
      <c r="V81" s="424"/>
      <c r="W81" s="424"/>
      <c r="X81" s="424"/>
      <c r="Y81" s="424"/>
      <c r="Z81" s="424"/>
      <c r="AA81" s="424"/>
      <c r="AB81" s="424"/>
    </row>
    <row r="82" spans="1:28">
      <c r="A82" s="437"/>
      <c r="B82" s="424"/>
      <c r="C82" s="439"/>
      <c r="D82" s="439"/>
      <c r="E82" s="424"/>
      <c r="F82" s="424"/>
      <c r="G82" s="424"/>
      <c r="H82" s="424"/>
      <c r="I82" s="424"/>
      <c r="J82" s="424"/>
      <c r="K82" s="424"/>
      <c r="L82" s="424"/>
      <c r="M82" s="424"/>
      <c r="N82" s="424"/>
      <c r="O82" s="424"/>
      <c r="P82" s="424"/>
      <c r="Q82" s="424"/>
      <c r="R82" s="424"/>
      <c r="S82" s="424"/>
      <c r="T82" s="424"/>
      <c r="U82" s="424"/>
      <c r="V82" s="424"/>
      <c r="W82" s="424"/>
      <c r="X82" s="424"/>
      <c r="Y82" s="424"/>
      <c r="Z82" s="424"/>
      <c r="AA82" s="424"/>
      <c r="AB82" s="424"/>
    </row>
    <row r="83" spans="1:28">
      <c r="A83" s="437"/>
      <c r="B83" s="424"/>
      <c r="C83" s="439"/>
      <c r="D83" s="439"/>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row>
    <row r="84" spans="1:28">
      <c r="A84" s="437"/>
      <c r="B84" s="424"/>
      <c r="C84" s="439"/>
      <c r="D84" s="439"/>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row>
    <row r="85" spans="1:28">
      <c r="A85" s="437"/>
      <c r="B85" s="424"/>
      <c r="C85" s="439"/>
      <c r="D85" s="439"/>
      <c r="E85" s="424"/>
      <c r="F85" s="424"/>
      <c r="G85" s="424"/>
      <c r="H85" s="424"/>
      <c r="I85" s="424"/>
      <c r="J85" s="424"/>
      <c r="K85" s="424"/>
      <c r="L85" s="424"/>
      <c r="M85" s="424"/>
      <c r="N85" s="424"/>
      <c r="O85" s="424"/>
      <c r="P85" s="424"/>
      <c r="Q85" s="424"/>
      <c r="R85" s="424"/>
      <c r="S85" s="424"/>
      <c r="T85" s="424"/>
      <c r="U85" s="424"/>
      <c r="V85" s="424"/>
      <c r="W85" s="424"/>
      <c r="X85" s="424"/>
      <c r="Y85" s="424"/>
      <c r="Z85" s="424"/>
      <c r="AA85" s="424"/>
      <c r="AB85" s="424"/>
    </row>
    <row r="86" spans="1:28">
      <c r="A86" s="437"/>
      <c r="B86" s="424"/>
      <c r="C86" s="439"/>
      <c r="D86" s="439"/>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row>
    <row r="87" spans="1:28">
      <c r="A87" s="437"/>
      <c r="B87" s="424"/>
      <c r="C87" s="439"/>
      <c r="D87" s="439"/>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row>
    <row r="88" spans="1:28">
      <c r="A88" s="437"/>
      <c r="B88" s="424"/>
      <c r="C88" s="439"/>
      <c r="D88" s="439"/>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row>
    <row r="89" spans="1:28">
      <c r="A89" s="437"/>
      <c r="B89" s="424"/>
      <c r="C89" s="439"/>
      <c r="D89" s="439"/>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row>
    <row r="90" spans="1:28">
      <c r="A90" s="437"/>
      <c r="B90" s="424"/>
      <c r="C90" s="439"/>
      <c r="D90" s="439"/>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row>
    <row r="91" spans="1:28">
      <c r="A91" s="437"/>
      <c r="B91" s="424"/>
      <c r="C91" s="439"/>
      <c r="D91" s="439"/>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row>
    <row r="92" spans="1:28">
      <c r="A92" s="437"/>
      <c r="B92" s="424"/>
      <c r="C92" s="439"/>
      <c r="D92" s="439"/>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row>
    <row r="93" spans="1:28">
      <c r="A93" s="437"/>
      <c r="B93" s="424"/>
      <c r="C93" s="439"/>
      <c r="D93" s="439"/>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row>
    <row r="94" spans="1:28">
      <c r="A94" s="437"/>
      <c r="B94" s="424"/>
      <c r="C94" s="439"/>
      <c r="D94" s="439"/>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row>
    <row r="95" spans="1:28">
      <c r="A95" s="437"/>
      <c r="B95" s="424"/>
      <c r="C95" s="439"/>
      <c r="D95" s="439"/>
      <c r="E95" s="424"/>
      <c r="F95" s="424"/>
      <c r="G95" s="424"/>
      <c r="H95" s="424"/>
      <c r="I95" s="424"/>
      <c r="J95" s="424"/>
      <c r="K95" s="424"/>
      <c r="L95" s="424"/>
      <c r="M95" s="424"/>
      <c r="N95" s="424"/>
      <c r="O95" s="424"/>
      <c r="P95" s="424"/>
      <c r="Q95" s="424"/>
      <c r="R95" s="424"/>
      <c r="S95" s="424"/>
      <c r="T95" s="424"/>
      <c r="U95" s="424"/>
      <c r="V95" s="424"/>
      <c r="W95" s="424"/>
      <c r="X95" s="424"/>
      <c r="Y95" s="424"/>
      <c r="Z95" s="424"/>
      <c r="AA95" s="424"/>
      <c r="AB95" s="424"/>
    </row>
    <row r="96" spans="1:28">
      <c r="A96" s="437"/>
      <c r="B96" s="424"/>
      <c r="C96" s="439"/>
      <c r="D96" s="439"/>
      <c r="E96" s="424"/>
      <c r="F96" s="424"/>
      <c r="G96" s="424"/>
      <c r="H96" s="424"/>
      <c r="I96" s="424"/>
      <c r="J96" s="424"/>
      <c r="K96" s="424"/>
      <c r="L96" s="424"/>
      <c r="M96" s="424"/>
      <c r="N96" s="424"/>
      <c r="O96" s="424"/>
      <c r="P96" s="424"/>
      <c r="Q96" s="424"/>
      <c r="R96" s="424"/>
      <c r="S96" s="424"/>
      <c r="T96" s="424"/>
      <c r="U96" s="424"/>
      <c r="V96" s="424"/>
      <c r="W96" s="424"/>
      <c r="X96" s="424"/>
      <c r="Y96" s="424"/>
      <c r="Z96" s="424"/>
      <c r="AA96" s="424"/>
      <c r="AB96" s="424"/>
    </row>
    <row r="97" spans="1:28">
      <c r="A97" s="437"/>
      <c r="B97" s="424"/>
      <c r="C97" s="439"/>
      <c r="D97" s="439"/>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row>
    <row r="98" spans="1:28">
      <c r="A98" s="437"/>
      <c r="B98" s="424"/>
      <c r="C98" s="439"/>
      <c r="D98" s="439"/>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row>
    <row r="99" spans="1:28">
      <c r="A99" s="437"/>
      <c r="B99" s="424"/>
      <c r="C99" s="439"/>
      <c r="D99" s="439"/>
      <c r="E99" s="424"/>
      <c r="F99" s="424"/>
      <c r="G99" s="424"/>
      <c r="H99" s="424"/>
      <c r="I99" s="424"/>
      <c r="J99" s="424"/>
      <c r="K99" s="424"/>
      <c r="L99" s="424"/>
      <c r="M99" s="424"/>
      <c r="N99" s="424"/>
      <c r="O99" s="424"/>
      <c r="P99" s="424"/>
      <c r="Q99" s="424"/>
      <c r="R99" s="424"/>
      <c r="S99" s="424"/>
      <c r="T99" s="424"/>
      <c r="U99" s="424"/>
      <c r="V99" s="424"/>
      <c r="W99" s="424"/>
      <c r="X99" s="424"/>
      <c r="Y99" s="424"/>
      <c r="Z99" s="424"/>
      <c r="AA99" s="424"/>
      <c r="AB99" s="424"/>
    </row>
    <row r="100" spans="1:28">
      <c r="A100" s="437"/>
      <c r="B100" s="424"/>
      <c r="C100" s="439"/>
      <c r="D100" s="439"/>
      <c r="E100" s="424"/>
      <c r="F100" s="424"/>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row>
    <row r="101" spans="1:28">
      <c r="A101" s="437"/>
      <c r="B101" s="424"/>
      <c r="C101" s="439"/>
      <c r="D101" s="439"/>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row>
    <row r="102" spans="1:28">
      <c r="A102" s="437"/>
      <c r="B102" s="424"/>
      <c r="C102" s="439"/>
      <c r="D102" s="439"/>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row>
    <row r="103" spans="1:28">
      <c r="A103" s="437"/>
      <c r="B103" s="424"/>
      <c r="C103" s="439"/>
      <c r="D103" s="439"/>
      <c r="E103" s="424"/>
      <c r="F103" s="424"/>
      <c r="G103" s="424"/>
      <c r="H103" s="424"/>
      <c r="I103" s="424"/>
      <c r="J103" s="424"/>
      <c r="K103" s="424"/>
      <c r="L103" s="424"/>
      <c r="M103" s="424"/>
      <c r="N103" s="424"/>
      <c r="O103" s="424"/>
      <c r="P103" s="424"/>
      <c r="Q103" s="424"/>
      <c r="R103" s="424"/>
      <c r="S103" s="424"/>
      <c r="T103" s="424"/>
      <c r="U103" s="424"/>
      <c r="V103" s="424"/>
      <c r="W103" s="424"/>
      <c r="X103" s="424"/>
      <c r="Y103" s="424"/>
      <c r="Z103" s="424"/>
      <c r="AA103" s="424"/>
      <c r="AB103" s="424"/>
    </row>
    <row r="104" spans="1:28">
      <c r="A104" s="437"/>
      <c r="B104" s="424"/>
      <c r="C104" s="439"/>
      <c r="D104" s="439"/>
      <c r="E104" s="424"/>
      <c r="F104" s="424"/>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row>
    <row r="105" spans="1:28">
      <c r="A105" s="437"/>
      <c r="B105" s="424"/>
      <c r="C105" s="439"/>
      <c r="D105" s="439"/>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row>
    <row r="106" spans="1:28">
      <c r="A106" s="437"/>
      <c r="B106" s="424"/>
      <c r="C106" s="439"/>
      <c r="D106" s="439"/>
      <c r="E106" s="424"/>
      <c r="F106" s="424"/>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row>
    <row r="107" spans="1:28">
      <c r="A107" s="437"/>
      <c r="B107" s="424"/>
      <c r="C107" s="439"/>
      <c r="D107" s="439"/>
      <c r="E107" s="424"/>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row>
    <row r="108" spans="1:28">
      <c r="A108" s="437"/>
      <c r="B108" s="424"/>
      <c r="C108" s="439"/>
      <c r="D108" s="439"/>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row>
    <row r="109" spans="1:28">
      <c r="A109" s="437"/>
      <c r="B109" s="424"/>
      <c r="C109" s="439"/>
      <c r="D109" s="439"/>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row>
    <row r="110" spans="1:28">
      <c r="A110" s="437"/>
      <c r="B110" s="424"/>
      <c r="C110" s="439"/>
      <c r="D110" s="439"/>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row>
    <row r="111" spans="1:28">
      <c r="A111" s="437"/>
      <c r="B111" s="424"/>
      <c r="C111" s="439"/>
      <c r="D111" s="440"/>
      <c r="E111" s="453"/>
      <c r="F111" s="453"/>
      <c r="G111" s="453"/>
      <c r="H111" s="453"/>
      <c r="I111" s="453"/>
      <c r="J111" s="453"/>
      <c r="K111" s="453"/>
      <c r="L111" s="453"/>
      <c r="M111" s="453"/>
      <c r="N111" s="424"/>
      <c r="O111" s="424"/>
      <c r="P111" s="424"/>
      <c r="Q111" s="424"/>
      <c r="R111" s="424"/>
      <c r="S111" s="424"/>
      <c r="T111" s="424"/>
      <c r="U111" s="424"/>
      <c r="V111" s="424"/>
      <c r="W111" s="424"/>
      <c r="X111" s="424"/>
      <c r="Y111" s="424"/>
      <c r="Z111" s="424"/>
      <c r="AA111" s="424"/>
      <c r="AB111" s="424"/>
    </row>
    <row r="112" spans="1:28">
      <c r="A112" s="437"/>
      <c r="B112" s="424"/>
      <c r="C112" s="439"/>
      <c r="D112" s="440"/>
      <c r="E112" s="453"/>
      <c r="F112" s="453"/>
      <c r="G112" s="453"/>
      <c r="H112" s="453"/>
      <c r="I112" s="453"/>
      <c r="J112" s="453"/>
      <c r="K112" s="453"/>
      <c r="L112" s="453"/>
      <c r="M112" s="453"/>
      <c r="N112" s="424"/>
      <c r="O112" s="424"/>
      <c r="P112" s="424"/>
      <c r="Q112" s="424"/>
      <c r="R112" s="424"/>
      <c r="S112" s="424"/>
      <c r="T112" s="424"/>
      <c r="U112" s="424"/>
      <c r="V112" s="424"/>
      <c r="W112" s="424"/>
      <c r="X112" s="424"/>
      <c r="Y112" s="424"/>
      <c r="Z112" s="424"/>
      <c r="AA112" s="424"/>
      <c r="AB112" s="424"/>
    </row>
    <row r="113" spans="1:28">
      <c r="A113" s="437"/>
      <c r="B113" s="424"/>
      <c r="C113" s="439"/>
      <c r="D113" s="440"/>
      <c r="E113" s="453"/>
      <c r="F113" s="453"/>
      <c r="G113" s="453"/>
      <c r="H113" s="453"/>
      <c r="I113" s="453"/>
      <c r="J113" s="453"/>
      <c r="K113" s="453"/>
      <c r="L113" s="453"/>
      <c r="M113" s="453"/>
      <c r="N113" s="424"/>
      <c r="O113" s="424"/>
      <c r="P113" s="424"/>
      <c r="Q113" s="424"/>
      <c r="R113" s="424"/>
      <c r="S113" s="424"/>
      <c r="T113" s="424"/>
      <c r="U113" s="424"/>
      <c r="V113" s="424"/>
      <c r="W113" s="424"/>
      <c r="X113" s="424"/>
      <c r="Y113" s="424"/>
      <c r="Z113" s="424"/>
      <c r="AA113" s="424"/>
      <c r="AB113" s="424"/>
    </row>
    <row r="114" spans="1:28">
      <c r="A114" s="437"/>
      <c r="B114" s="424"/>
      <c r="C114" s="439"/>
      <c r="D114" s="440"/>
      <c r="E114" s="453"/>
      <c r="F114" s="453"/>
      <c r="G114" s="453"/>
      <c r="H114" s="453"/>
      <c r="I114" s="453"/>
      <c r="J114" s="453"/>
      <c r="K114" s="453"/>
      <c r="L114" s="453"/>
      <c r="M114" s="453"/>
      <c r="N114" s="424"/>
      <c r="O114" s="424"/>
      <c r="P114" s="424"/>
      <c r="Q114" s="424"/>
      <c r="R114" s="424"/>
      <c r="S114" s="424"/>
      <c r="T114" s="424"/>
      <c r="U114" s="424"/>
      <c r="V114" s="424"/>
      <c r="W114" s="424"/>
      <c r="X114" s="424"/>
      <c r="Y114" s="424"/>
      <c r="Z114" s="424"/>
      <c r="AA114" s="424"/>
      <c r="AB114" s="424"/>
    </row>
    <row r="115" spans="1:28">
      <c r="A115" s="437"/>
      <c r="B115" s="424"/>
      <c r="C115" s="439"/>
      <c r="D115" s="440"/>
      <c r="E115" s="453"/>
      <c r="F115" s="453"/>
      <c r="G115" s="453"/>
      <c r="H115" s="453"/>
      <c r="I115" s="453"/>
      <c r="J115" s="453"/>
      <c r="K115" s="453"/>
      <c r="L115" s="453"/>
      <c r="M115" s="453"/>
      <c r="N115" s="424"/>
      <c r="O115" s="424"/>
      <c r="P115" s="424"/>
      <c r="Q115" s="424"/>
      <c r="R115" s="424"/>
      <c r="S115" s="424"/>
      <c r="T115" s="424"/>
      <c r="U115" s="424"/>
      <c r="V115" s="424"/>
      <c r="W115" s="424"/>
      <c r="X115" s="424"/>
      <c r="Y115" s="424"/>
      <c r="Z115" s="424"/>
      <c r="AA115" s="424"/>
      <c r="AB115" s="424"/>
    </row>
    <row r="116" spans="1:28">
      <c r="A116" s="437"/>
      <c r="B116" s="424"/>
      <c r="C116" s="439"/>
      <c r="D116" s="440"/>
      <c r="E116" s="453"/>
      <c r="F116" s="453"/>
      <c r="G116" s="453"/>
      <c r="H116" s="453"/>
      <c r="I116" s="453"/>
      <c r="J116" s="453"/>
      <c r="K116" s="453"/>
      <c r="L116" s="453"/>
      <c r="M116" s="453"/>
      <c r="N116" s="424"/>
      <c r="O116" s="424"/>
      <c r="P116" s="424"/>
      <c r="Q116" s="424"/>
      <c r="R116" s="424"/>
      <c r="S116" s="424"/>
      <c r="T116" s="424"/>
      <c r="U116" s="424"/>
      <c r="V116" s="424"/>
      <c r="W116" s="424"/>
      <c r="X116" s="424"/>
      <c r="Y116" s="424"/>
      <c r="Z116" s="424"/>
      <c r="AA116" s="424"/>
      <c r="AB116" s="424"/>
    </row>
    <row r="117" spans="1:28">
      <c r="A117" s="437"/>
      <c r="B117" s="424"/>
      <c r="C117" s="439"/>
      <c r="D117" s="439"/>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row>
    <row r="118" spans="1:28">
      <c r="A118" s="437"/>
      <c r="B118" s="424"/>
      <c r="C118" s="439"/>
      <c r="D118" s="439"/>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row>
    <row r="119" spans="1:28">
      <c r="A119" s="437"/>
      <c r="B119" s="424"/>
      <c r="C119" s="439"/>
      <c r="D119" s="439"/>
      <c r="E119" s="424"/>
      <c r="F119" s="424"/>
      <c r="G119" s="424"/>
      <c r="H119" s="424"/>
      <c r="I119" s="424"/>
      <c r="J119" s="424"/>
      <c r="K119" s="424"/>
      <c r="L119" s="424"/>
      <c r="M119" s="424"/>
      <c r="N119" s="424"/>
      <c r="O119" s="424"/>
      <c r="P119" s="424"/>
      <c r="Q119" s="424"/>
      <c r="R119" s="424"/>
      <c r="S119" s="424"/>
      <c r="T119" s="424"/>
      <c r="U119" s="424"/>
      <c r="V119" s="424"/>
      <c r="W119" s="424"/>
      <c r="X119" s="424"/>
      <c r="Y119" s="424"/>
      <c r="Z119" s="424"/>
      <c r="AA119" s="424"/>
      <c r="AB119" s="424"/>
    </row>
    <row r="120" spans="1:28">
      <c r="A120" s="437"/>
      <c r="B120" s="424"/>
      <c r="C120" s="439"/>
      <c r="D120" s="439"/>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row>
  </sheetData>
  <mergeCells count="13">
    <mergeCell ref="A35:J35"/>
    <mergeCell ref="A36:J36"/>
    <mergeCell ref="A4:A5"/>
    <mergeCell ref="A2:J2"/>
    <mergeCell ref="A24:F24"/>
    <mergeCell ref="A31:F31"/>
    <mergeCell ref="A33:F33"/>
    <mergeCell ref="B4:F5"/>
    <mergeCell ref="A34:J34"/>
    <mergeCell ref="H4:H5"/>
    <mergeCell ref="G4:G5"/>
    <mergeCell ref="I4:I5"/>
    <mergeCell ref="J4:J5"/>
  </mergeCells>
  <phoneticPr fontId="2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BN244"/>
  <sheetViews>
    <sheetView zoomScaleNormal="100" workbookViewId="0">
      <selection activeCell="E14" sqref="E14"/>
    </sheetView>
  </sheetViews>
  <sheetFormatPr baseColWidth="10" defaultRowHeight="15"/>
  <cols>
    <col min="2" max="2" width="42.42578125" bestFit="1" customWidth="1"/>
    <col min="5" max="5" width="16.7109375" customWidth="1"/>
    <col min="6" max="6" width="12.140625" customWidth="1"/>
    <col min="7" max="7" width="13.42578125" customWidth="1"/>
  </cols>
  <sheetData>
    <row r="1" spans="1:66">
      <c r="A1" s="421"/>
      <c r="B1" s="421"/>
      <c r="C1" s="421"/>
      <c r="D1" s="421"/>
      <c r="E1" s="421"/>
      <c r="F1" s="421"/>
      <c r="G1" s="421"/>
      <c r="H1" s="421"/>
      <c r="I1" s="421"/>
      <c r="J1" s="421"/>
      <c r="K1" s="421"/>
      <c r="L1" s="421"/>
      <c r="M1" s="42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row>
    <row r="2" spans="1:66">
      <c r="A2" s="421"/>
      <c r="B2" s="719" t="s">
        <v>51</v>
      </c>
      <c r="C2" s="719"/>
      <c r="D2" s="719"/>
      <c r="E2" s="719"/>
      <c r="F2" s="719"/>
      <c r="G2" s="719"/>
      <c r="H2" s="421"/>
      <c r="I2" s="421"/>
      <c r="J2" s="421"/>
      <c r="K2" s="421"/>
      <c r="L2" s="421"/>
      <c r="M2" s="42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row>
    <row r="3" spans="1:66">
      <c r="A3" s="421"/>
      <c r="B3" s="720" t="s">
        <v>52</v>
      </c>
      <c r="C3" s="720"/>
      <c r="D3" s="720"/>
      <c r="E3" s="720"/>
      <c r="F3" s="720"/>
      <c r="G3" s="720"/>
      <c r="H3" s="421"/>
      <c r="I3" s="421"/>
      <c r="J3" s="421"/>
      <c r="K3" s="421"/>
      <c r="L3" s="421"/>
      <c r="M3" s="42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row>
    <row r="4" spans="1:66" ht="42" customHeight="1">
      <c r="A4" s="421"/>
      <c r="B4" s="463" t="s">
        <v>31</v>
      </c>
      <c r="C4" s="463" t="s">
        <v>32</v>
      </c>
      <c r="D4" s="463" t="s">
        <v>33</v>
      </c>
      <c r="E4" s="463" t="s">
        <v>48</v>
      </c>
      <c r="F4" s="463" t="s">
        <v>40</v>
      </c>
      <c r="G4" s="463" t="s">
        <v>50</v>
      </c>
      <c r="H4" s="421"/>
      <c r="I4" s="421"/>
      <c r="J4" s="421"/>
      <c r="K4" s="421"/>
      <c r="L4" s="421"/>
      <c r="M4" s="42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row>
    <row r="5" spans="1:66">
      <c r="A5" s="421"/>
      <c r="B5" s="457" t="s">
        <v>34</v>
      </c>
      <c r="C5" s="414"/>
      <c r="D5" s="414"/>
      <c r="E5" s="458">
        <f>E9+E8+E7</f>
        <v>115884</v>
      </c>
      <c r="F5" s="466">
        <v>0.90900000000000003</v>
      </c>
      <c r="G5" s="459">
        <f>F5*E5</f>
        <v>105338.556</v>
      </c>
      <c r="H5" s="421"/>
      <c r="I5" s="421"/>
      <c r="J5" s="421"/>
      <c r="K5" s="421"/>
      <c r="L5" s="421"/>
      <c r="M5" s="42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row>
    <row r="6" spans="1:66">
      <c r="A6" s="421"/>
      <c r="B6" s="416" t="s">
        <v>35</v>
      </c>
      <c r="C6" s="414"/>
      <c r="D6" s="414"/>
      <c r="E6" s="460"/>
      <c r="F6" s="466"/>
      <c r="G6" s="460"/>
      <c r="H6" s="421"/>
      <c r="I6" s="421"/>
      <c r="J6" s="421"/>
      <c r="K6" s="421"/>
      <c r="L6" s="421"/>
      <c r="M6" s="42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row>
    <row r="7" spans="1:66">
      <c r="A7" s="421"/>
      <c r="B7" s="461" t="s">
        <v>36</v>
      </c>
      <c r="C7" s="414" t="s">
        <v>37</v>
      </c>
      <c r="D7" s="414">
        <v>1</v>
      </c>
      <c r="E7" s="459">
        <v>57432</v>
      </c>
      <c r="F7" s="466"/>
      <c r="G7" s="460"/>
      <c r="H7" s="421"/>
      <c r="I7" s="421"/>
      <c r="J7" s="421"/>
      <c r="K7" s="421"/>
      <c r="L7" s="421"/>
      <c r="M7" s="42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row>
    <row r="8" spans="1:66">
      <c r="A8" s="421"/>
      <c r="B8" s="461" t="s">
        <v>38</v>
      </c>
      <c r="C8" s="414" t="s">
        <v>37</v>
      </c>
      <c r="D8" s="414">
        <v>1</v>
      </c>
      <c r="E8" s="459">
        <v>34452</v>
      </c>
      <c r="F8" s="466"/>
      <c r="G8" s="460"/>
      <c r="H8" s="421"/>
      <c r="I8" s="421"/>
      <c r="J8" s="421"/>
      <c r="K8" s="421"/>
      <c r="L8" s="421"/>
      <c r="M8" s="42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row>
    <row r="9" spans="1:66">
      <c r="A9" s="421"/>
      <c r="B9" s="461" t="s">
        <v>39</v>
      </c>
      <c r="C9" s="414" t="s">
        <v>37</v>
      </c>
      <c r="D9" s="414">
        <v>1</v>
      </c>
      <c r="E9" s="459">
        <v>24000</v>
      </c>
      <c r="F9" s="466"/>
      <c r="G9" s="460"/>
      <c r="H9" s="421"/>
      <c r="I9" s="421"/>
      <c r="J9" s="421"/>
      <c r="K9" s="421"/>
      <c r="L9" s="421"/>
      <c r="M9" s="42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row>
    <row r="10" spans="1:66">
      <c r="A10" s="421"/>
      <c r="B10" s="457" t="s">
        <v>41</v>
      </c>
      <c r="C10" s="416"/>
      <c r="D10" s="416"/>
      <c r="E10" s="488">
        <f>E11</f>
        <v>0</v>
      </c>
      <c r="F10" s="466">
        <v>0.84699999999999998</v>
      </c>
      <c r="G10" s="458">
        <f>F10*E10</f>
        <v>0</v>
      </c>
      <c r="H10" s="421"/>
      <c r="I10" s="421"/>
      <c r="J10" s="421"/>
      <c r="K10" s="421"/>
      <c r="L10" s="421"/>
      <c r="M10" s="42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row>
    <row r="11" spans="1:66">
      <c r="A11" s="421"/>
      <c r="B11" s="461" t="s">
        <v>43</v>
      </c>
      <c r="C11" s="414" t="s">
        <v>47</v>
      </c>
      <c r="D11" s="414">
        <v>1</v>
      </c>
      <c r="E11" s="459">
        <v>0</v>
      </c>
      <c r="F11" s="466"/>
      <c r="G11" s="460"/>
      <c r="H11" s="421"/>
      <c r="I11" s="421"/>
      <c r="J11" s="421"/>
      <c r="K11" s="421"/>
      <c r="L11" s="421"/>
      <c r="M11" s="42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row>
    <row r="12" spans="1:66">
      <c r="A12" s="421"/>
      <c r="B12" s="457" t="s">
        <v>42</v>
      </c>
      <c r="C12" s="416"/>
      <c r="D12" s="416"/>
      <c r="E12" s="488">
        <f>E13+E14+E15</f>
        <v>5400</v>
      </c>
      <c r="F12" s="466">
        <v>0.84699999999999998</v>
      </c>
      <c r="G12" s="459">
        <f>F12*E12</f>
        <v>4573.8</v>
      </c>
      <c r="H12" s="421"/>
      <c r="I12" s="421"/>
      <c r="J12" s="421"/>
      <c r="K12" s="421"/>
      <c r="L12" s="421"/>
      <c r="M12" s="42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row>
    <row r="13" spans="1:66">
      <c r="A13" s="421"/>
      <c r="B13" s="461" t="s">
        <v>44</v>
      </c>
      <c r="C13" s="414" t="s">
        <v>47</v>
      </c>
      <c r="D13" s="414">
        <v>1</v>
      </c>
      <c r="E13" s="459">
        <v>2400</v>
      </c>
      <c r="F13" s="466"/>
      <c r="G13" s="460"/>
      <c r="H13" s="421"/>
      <c r="I13" s="421"/>
      <c r="J13" s="421"/>
      <c r="K13" s="421"/>
      <c r="L13" s="421"/>
      <c r="M13" s="42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row>
    <row r="14" spans="1:66">
      <c r="A14" s="421"/>
      <c r="B14" s="461" t="s">
        <v>45</v>
      </c>
      <c r="C14" s="414" t="s">
        <v>47</v>
      </c>
      <c r="D14" s="414">
        <v>1</v>
      </c>
      <c r="E14" s="459">
        <v>0</v>
      </c>
      <c r="F14" s="466"/>
      <c r="G14" s="460"/>
      <c r="H14" s="421"/>
      <c r="I14" s="421"/>
      <c r="J14" s="421"/>
      <c r="K14" s="421"/>
      <c r="L14" s="421"/>
      <c r="M14" s="42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row>
    <row r="15" spans="1:66">
      <c r="A15" s="421"/>
      <c r="B15" s="461" t="s">
        <v>46</v>
      </c>
      <c r="C15" s="414" t="s">
        <v>47</v>
      </c>
      <c r="D15" s="414">
        <v>1</v>
      </c>
      <c r="E15" s="459">
        <v>3000</v>
      </c>
      <c r="F15" s="466"/>
      <c r="G15" s="460"/>
      <c r="H15" s="421"/>
      <c r="I15" s="421"/>
      <c r="J15" s="421"/>
      <c r="K15" s="421"/>
      <c r="L15" s="421"/>
      <c r="M15" s="42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row>
    <row r="16" spans="1:66">
      <c r="A16" s="421"/>
      <c r="B16" s="457" t="s">
        <v>49</v>
      </c>
      <c r="C16" s="462"/>
      <c r="D16" s="462"/>
      <c r="E16" s="458">
        <f>E5+E10+E12</f>
        <v>121284</v>
      </c>
      <c r="F16" s="466"/>
      <c r="G16" s="458">
        <f>G5+G12</f>
        <v>109912.356</v>
      </c>
      <c r="H16" s="421"/>
      <c r="I16" s="421"/>
      <c r="J16" s="421"/>
      <c r="K16" s="421"/>
      <c r="L16" s="421"/>
      <c r="M16" s="42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row>
    <row r="17" spans="1:66" ht="12" customHeight="1">
      <c r="A17" s="421"/>
      <c r="B17" s="721" t="s">
        <v>53</v>
      </c>
      <c r="C17" s="721"/>
      <c r="D17" s="721"/>
      <c r="E17" s="721"/>
      <c r="F17" s="721"/>
      <c r="G17" s="721"/>
      <c r="H17" s="421"/>
      <c r="I17" s="421"/>
      <c r="J17" s="421"/>
      <c r="K17" s="421"/>
      <c r="L17" s="421"/>
      <c r="M17" s="42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row>
    <row r="18" spans="1:66" ht="12" customHeight="1">
      <c r="A18" s="421"/>
      <c r="B18" s="721" t="s">
        <v>54</v>
      </c>
      <c r="C18" s="721"/>
      <c r="D18" s="721"/>
      <c r="E18" s="721"/>
      <c r="F18" s="721"/>
      <c r="G18" s="721"/>
      <c r="H18" s="421"/>
      <c r="I18" s="421"/>
      <c r="J18" s="421"/>
      <c r="K18" s="421"/>
      <c r="L18" s="421"/>
      <c r="M18" s="42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row>
    <row r="19" spans="1:66">
      <c r="A19" s="421"/>
      <c r="B19" s="421"/>
      <c r="C19" s="421"/>
      <c r="D19" s="421"/>
      <c r="E19" s="421"/>
      <c r="F19" s="421"/>
      <c r="G19" s="421"/>
      <c r="H19" s="421"/>
      <c r="I19" s="421"/>
      <c r="J19" s="421"/>
      <c r="K19" s="421"/>
      <c r="L19" s="421"/>
      <c r="M19" s="42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row>
    <row r="20" spans="1:66">
      <c r="A20" s="421"/>
      <c r="B20" s="421"/>
      <c r="C20" s="421"/>
      <c r="D20" s="421"/>
      <c r="E20" s="433"/>
      <c r="F20" s="421"/>
      <c r="G20" s="421"/>
      <c r="H20" s="421"/>
      <c r="I20" s="421"/>
      <c r="J20" s="421"/>
      <c r="K20" s="421"/>
      <c r="L20" s="421"/>
      <c r="M20" s="42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row>
    <row r="21" spans="1:66">
      <c r="A21" s="421"/>
      <c r="B21" s="716"/>
      <c r="C21" s="716"/>
      <c r="D21" s="716"/>
      <c r="E21" s="716"/>
      <c r="F21" s="716"/>
      <c r="G21" s="716"/>
      <c r="H21" s="421"/>
      <c r="I21" s="421"/>
      <c r="J21" s="421"/>
      <c r="K21" s="421"/>
      <c r="L21" s="421"/>
      <c r="M21" s="42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row>
    <row r="22" spans="1:66">
      <c r="A22" s="421"/>
      <c r="B22" s="718"/>
      <c r="C22" s="718"/>
      <c r="D22" s="718"/>
      <c r="E22" s="718"/>
      <c r="F22" s="718"/>
      <c r="G22" s="718"/>
      <c r="H22" s="421"/>
      <c r="I22" s="421"/>
      <c r="J22" s="421"/>
      <c r="K22" s="421"/>
      <c r="L22" s="421"/>
      <c r="M22" s="42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row>
    <row r="23" spans="1:66">
      <c r="A23" s="421"/>
      <c r="B23" s="421"/>
      <c r="C23" s="421"/>
      <c r="D23" s="421"/>
      <c r="E23" s="421"/>
      <c r="F23" s="421"/>
      <c r="G23" s="421"/>
      <c r="H23" s="421"/>
      <c r="I23" s="421"/>
      <c r="J23" s="421"/>
      <c r="K23" s="421"/>
      <c r="L23" s="421"/>
      <c r="M23" s="42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row>
    <row r="24" spans="1:66">
      <c r="A24" s="421"/>
      <c r="B24" s="421"/>
      <c r="C24" s="421"/>
      <c r="D24" s="421"/>
      <c r="E24" s="421"/>
      <c r="F24" s="421"/>
      <c r="G24" s="421"/>
      <c r="H24" s="421"/>
      <c r="I24" s="421"/>
      <c r="J24" s="421"/>
      <c r="K24" s="421"/>
      <c r="L24" s="421"/>
      <c r="M24" s="42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row>
    <row r="25" spans="1:66">
      <c r="A25" s="421"/>
      <c r="B25" s="421"/>
      <c r="C25" s="421"/>
      <c r="D25" s="421"/>
      <c r="E25" s="421"/>
      <c r="F25" s="421"/>
      <c r="G25" s="421"/>
      <c r="H25" s="421"/>
      <c r="I25" s="421"/>
      <c r="J25" s="421"/>
      <c r="K25" s="421"/>
      <c r="L25" s="421"/>
      <c r="M25" s="42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row>
    <row r="26" spans="1:66">
      <c r="A26" s="421"/>
      <c r="B26" s="421"/>
      <c r="C26" s="421"/>
      <c r="D26" s="421"/>
      <c r="E26" s="421"/>
      <c r="F26" s="421"/>
      <c r="G26" s="421"/>
      <c r="H26" s="421"/>
      <c r="I26" s="421"/>
      <c r="J26" s="421"/>
      <c r="K26" s="421"/>
      <c r="L26" s="421"/>
      <c r="M26" s="42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row>
    <row r="27" spans="1:66">
      <c r="A27" s="421"/>
      <c r="B27" s="421"/>
      <c r="C27" s="421"/>
      <c r="D27" s="421"/>
      <c r="E27" s="421"/>
      <c r="F27" s="421"/>
      <c r="G27" s="421"/>
      <c r="H27" s="421"/>
      <c r="I27" s="421"/>
      <c r="J27" s="421"/>
      <c r="K27" s="421"/>
      <c r="L27" s="421"/>
      <c r="M27" s="42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row>
    <row r="28" spans="1:66">
      <c r="A28" s="421"/>
      <c r="B28" s="421"/>
      <c r="C28" s="421"/>
      <c r="D28" s="421"/>
      <c r="E28" s="421"/>
      <c r="F28" s="421"/>
      <c r="G28" s="421"/>
      <c r="H28" s="421"/>
      <c r="I28" s="421"/>
      <c r="J28" s="421"/>
      <c r="K28" s="421"/>
      <c r="L28" s="421"/>
      <c r="M28" s="42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row>
    <row r="29" spans="1:66">
      <c r="A29" s="421"/>
      <c r="B29" s="421"/>
      <c r="C29" s="421"/>
      <c r="D29" s="421"/>
      <c r="E29" s="421"/>
      <c r="F29" s="421"/>
      <c r="G29" s="421"/>
      <c r="H29" s="421"/>
      <c r="I29" s="421"/>
      <c r="J29" s="421"/>
      <c r="K29" s="421"/>
      <c r="L29" s="421"/>
      <c r="M29" s="42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row>
    <row r="30" spans="1:66">
      <c r="A30" s="421"/>
      <c r="B30" s="421"/>
      <c r="C30" s="421"/>
      <c r="D30" s="421"/>
      <c r="E30" s="421"/>
      <c r="F30" s="421"/>
      <c r="G30" s="421"/>
      <c r="H30" s="421"/>
      <c r="I30" s="421"/>
      <c r="J30" s="421"/>
      <c r="K30" s="421"/>
      <c r="L30" s="421"/>
      <c r="M30" s="42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row>
    <row r="31" spans="1:66">
      <c r="A31" s="421"/>
      <c r="B31" s="421"/>
      <c r="C31" s="421"/>
      <c r="D31" s="421"/>
      <c r="E31" s="421"/>
      <c r="F31" s="421"/>
      <c r="G31" s="421"/>
      <c r="H31" s="421"/>
      <c r="I31" s="421"/>
      <c r="J31" s="421"/>
      <c r="K31" s="421"/>
      <c r="L31" s="421"/>
      <c r="M31" s="42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row>
    <row r="32" spans="1:66">
      <c r="A32" s="421"/>
      <c r="B32" s="421"/>
      <c r="C32" s="421"/>
      <c r="D32" s="421"/>
      <c r="E32" s="421"/>
      <c r="F32" s="421"/>
      <c r="G32" s="421"/>
      <c r="H32" s="421"/>
      <c r="I32" s="421"/>
      <c r="J32" s="421"/>
      <c r="K32" s="421"/>
      <c r="L32" s="421"/>
      <c r="M32" s="42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row>
    <row r="33" spans="1:66">
      <c r="A33" s="421"/>
      <c r="B33" s="421"/>
      <c r="C33" s="421"/>
      <c r="D33" s="421"/>
      <c r="E33" s="421"/>
      <c r="F33" s="421"/>
      <c r="G33" s="421"/>
      <c r="H33" s="421"/>
      <c r="I33" s="421"/>
      <c r="J33" s="421"/>
      <c r="K33" s="421"/>
      <c r="L33" s="421"/>
      <c r="M33" s="42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row>
    <row r="34" spans="1:66">
      <c r="A34" s="421"/>
      <c r="B34" s="421"/>
      <c r="C34" s="421"/>
      <c r="D34" s="421"/>
      <c r="E34" s="421"/>
      <c r="F34" s="421"/>
      <c r="G34" s="421"/>
      <c r="H34" s="421"/>
      <c r="I34" s="421"/>
      <c r="J34" s="421"/>
      <c r="K34" s="421"/>
      <c r="L34" s="421"/>
      <c r="M34" s="42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row>
    <row r="35" spans="1:66">
      <c r="A35" s="421"/>
      <c r="B35" s="421"/>
      <c r="C35" s="421"/>
      <c r="D35" s="421"/>
      <c r="E35" s="421"/>
      <c r="F35" s="421"/>
      <c r="G35" s="421"/>
      <c r="H35" s="421"/>
      <c r="I35" s="421"/>
      <c r="J35" s="421"/>
      <c r="K35" s="421"/>
      <c r="L35" s="421"/>
      <c r="M35" s="42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row>
    <row r="36" spans="1:66">
      <c r="A36" s="421"/>
      <c r="B36" s="421"/>
      <c r="C36" s="421"/>
      <c r="D36" s="421"/>
      <c r="E36" s="421"/>
      <c r="F36" s="421"/>
      <c r="G36" s="421"/>
      <c r="H36" s="421"/>
      <c r="I36" s="421"/>
      <c r="J36" s="421"/>
      <c r="K36" s="421"/>
      <c r="L36" s="421"/>
      <c r="M36" s="42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row>
    <row r="37" spans="1:66">
      <c r="A37" s="421"/>
      <c r="B37" s="421"/>
      <c r="C37" s="421"/>
      <c r="D37" s="421"/>
      <c r="E37" s="421"/>
      <c r="F37" s="421"/>
      <c r="G37" s="421"/>
      <c r="H37" s="421"/>
      <c r="I37" s="421"/>
      <c r="J37" s="421"/>
      <c r="K37" s="421"/>
      <c r="L37" s="421"/>
      <c r="M37" s="42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row>
    <row r="38" spans="1:66">
      <c r="A38" s="421"/>
      <c r="B38" s="421"/>
      <c r="C38" s="421"/>
      <c r="D38" s="421"/>
      <c r="E38" s="421"/>
      <c r="F38" s="421"/>
      <c r="G38" s="421"/>
      <c r="H38" s="421"/>
      <c r="I38" s="421"/>
      <c r="J38" s="421"/>
      <c r="K38" s="421"/>
      <c r="L38" s="421"/>
      <c r="M38" s="42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row>
    <row r="39" spans="1:66">
      <c r="A39" s="421"/>
      <c r="B39" s="421"/>
      <c r="C39" s="421"/>
      <c r="D39" s="421"/>
      <c r="E39" s="421"/>
      <c r="F39" s="421"/>
      <c r="G39" s="421"/>
      <c r="H39" s="421"/>
      <c r="I39" s="421"/>
      <c r="J39" s="421"/>
      <c r="K39" s="421"/>
      <c r="L39" s="421"/>
      <c r="M39" s="42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row>
    <row r="40" spans="1:66">
      <c r="A40" s="421"/>
      <c r="B40" s="421"/>
      <c r="C40" s="421"/>
      <c r="D40" s="421"/>
      <c r="E40" s="421"/>
      <c r="F40" s="421"/>
      <c r="G40" s="421"/>
      <c r="H40" s="421"/>
      <c r="I40" s="421"/>
      <c r="J40" s="421"/>
      <c r="K40" s="421"/>
      <c r="L40" s="421"/>
      <c r="M40" s="42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row>
    <row r="41" spans="1:66">
      <c r="A41" s="421"/>
      <c r="B41" s="421"/>
      <c r="C41" s="421"/>
      <c r="D41" s="421"/>
      <c r="E41" s="421"/>
      <c r="F41" s="421"/>
      <c r="G41" s="421"/>
      <c r="H41" s="421"/>
      <c r="I41" s="421"/>
      <c r="J41" s="421"/>
      <c r="K41" s="421"/>
      <c r="L41" s="421"/>
      <c r="M41" s="42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row>
    <row r="42" spans="1:66">
      <c r="A42" s="421"/>
      <c r="B42" s="421"/>
      <c r="C42" s="421"/>
      <c r="D42" s="421"/>
      <c r="E42" s="421"/>
      <c r="F42" s="421"/>
      <c r="G42" s="421"/>
      <c r="H42" s="421"/>
      <c r="I42" s="421"/>
      <c r="J42" s="421"/>
      <c r="K42" s="421"/>
      <c r="L42" s="421"/>
      <c r="M42" s="42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row>
    <row r="43" spans="1:66">
      <c r="A43" s="421"/>
      <c r="B43" s="421"/>
      <c r="C43" s="421"/>
      <c r="D43" s="421"/>
      <c r="E43" s="421"/>
      <c r="F43" s="421"/>
      <c r="G43" s="421"/>
      <c r="H43" s="421"/>
      <c r="I43" s="421"/>
      <c r="J43" s="421"/>
      <c r="K43" s="421"/>
      <c r="L43" s="421"/>
      <c r="M43" s="42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row>
    <row r="44" spans="1:66">
      <c r="A44" s="421"/>
      <c r="B44" s="421"/>
      <c r="C44" s="421"/>
      <c r="D44" s="421"/>
      <c r="E44" s="421"/>
      <c r="F44" s="421"/>
      <c r="G44" s="421"/>
      <c r="H44" s="421"/>
      <c r="I44" s="421"/>
      <c r="J44" s="421"/>
      <c r="K44" s="421"/>
      <c r="L44" s="421"/>
      <c r="M44" s="42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row>
    <row r="45" spans="1:66">
      <c r="A45" s="421"/>
      <c r="B45" s="421"/>
      <c r="C45" s="421"/>
      <c r="D45" s="421"/>
      <c r="E45" s="421"/>
      <c r="F45" s="421"/>
      <c r="G45" s="421"/>
      <c r="H45" s="421"/>
      <c r="I45" s="421"/>
      <c r="J45" s="421"/>
      <c r="K45" s="421"/>
      <c r="L45" s="421"/>
      <c r="M45" s="42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row>
    <row r="46" spans="1:66">
      <c r="A46" s="421"/>
      <c r="B46" s="421"/>
      <c r="C46" s="421"/>
      <c r="D46" s="421"/>
      <c r="E46" s="421"/>
      <c r="F46" s="421"/>
      <c r="G46" s="421"/>
      <c r="H46" s="421"/>
      <c r="I46" s="421"/>
      <c r="J46" s="421"/>
      <c r="K46" s="421"/>
      <c r="L46" s="421"/>
      <c r="M46" s="42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row>
    <row r="47" spans="1:66">
      <c r="A47" s="421"/>
      <c r="B47" s="421"/>
      <c r="C47" s="421"/>
      <c r="D47" s="421"/>
      <c r="E47" s="421"/>
      <c r="F47" s="421"/>
      <c r="G47" s="421"/>
      <c r="H47" s="421"/>
      <c r="I47" s="421"/>
      <c r="J47" s="421"/>
      <c r="K47" s="421"/>
      <c r="L47" s="421"/>
      <c r="M47" s="42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row>
    <row r="48" spans="1:66">
      <c r="A48" s="421"/>
      <c r="B48" s="421"/>
      <c r="C48" s="421"/>
      <c r="D48" s="421"/>
      <c r="E48" s="421"/>
      <c r="F48" s="421"/>
      <c r="G48" s="421"/>
      <c r="H48" s="421"/>
      <c r="I48" s="421"/>
      <c r="J48" s="421"/>
      <c r="K48" s="421"/>
      <c r="L48" s="421"/>
      <c r="M48" s="42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row>
    <row r="49" spans="1:66">
      <c r="A49" s="421"/>
      <c r="B49" s="421"/>
      <c r="C49" s="421"/>
      <c r="D49" s="421"/>
      <c r="E49" s="421"/>
      <c r="F49" s="421"/>
      <c r="G49" s="421"/>
      <c r="H49" s="421"/>
      <c r="I49" s="421"/>
      <c r="J49" s="421"/>
      <c r="K49" s="421"/>
      <c r="L49" s="421"/>
      <c r="M49" s="42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row>
    <row r="50" spans="1:66">
      <c r="A50" s="421"/>
      <c r="B50" s="421"/>
      <c r="C50" s="421"/>
      <c r="D50" s="421"/>
      <c r="E50" s="421"/>
      <c r="F50" s="421"/>
      <c r="G50" s="421"/>
      <c r="H50" s="421"/>
      <c r="I50" s="421"/>
      <c r="J50" s="421"/>
      <c r="K50" s="421"/>
      <c r="L50" s="421"/>
      <c r="M50" s="42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56"/>
      <c r="BN50" s="456"/>
    </row>
    <row r="51" spans="1:66">
      <c r="A51" s="421"/>
      <c r="B51" s="421"/>
      <c r="C51" s="421"/>
      <c r="D51" s="421"/>
      <c r="E51" s="421"/>
      <c r="F51" s="421"/>
      <c r="G51" s="421"/>
      <c r="H51" s="421"/>
      <c r="I51" s="421"/>
      <c r="J51" s="421"/>
      <c r="K51" s="421"/>
      <c r="L51" s="421"/>
      <c r="M51" s="42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row>
    <row r="52" spans="1:66">
      <c r="A52" s="421"/>
      <c r="B52" s="421"/>
      <c r="C52" s="421"/>
      <c r="D52" s="421"/>
      <c r="E52" s="421"/>
      <c r="F52" s="421"/>
      <c r="G52" s="421"/>
      <c r="H52" s="421"/>
      <c r="I52" s="421"/>
      <c r="J52" s="421"/>
      <c r="K52" s="421"/>
      <c r="L52" s="421"/>
      <c r="M52" s="42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row>
    <row r="53" spans="1:66">
      <c r="A53" s="421"/>
      <c r="B53" s="421"/>
      <c r="C53" s="421"/>
      <c r="D53" s="421"/>
      <c r="E53" s="421"/>
      <c r="F53" s="421"/>
      <c r="G53" s="421"/>
      <c r="H53" s="421"/>
      <c r="I53" s="421"/>
      <c r="J53" s="421"/>
      <c r="K53" s="421"/>
      <c r="L53" s="421"/>
      <c r="M53" s="42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row>
    <row r="54" spans="1:66">
      <c r="A54" s="421"/>
      <c r="B54" s="421"/>
      <c r="C54" s="421"/>
      <c r="D54" s="421"/>
      <c r="E54" s="421"/>
      <c r="F54" s="421"/>
      <c r="G54" s="421"/>
      <c r="H54" s="421"/>
      <c r="I54" s="421"/>
      <c r="J54" s="421"/>
      <c r="K54" s="421"/>
      <c r="L54" s="421"/>
      <c r="M54" s="42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row>
    <row r="55" spans="1:66">
      <c r="A55" s="421"/>
      <c r="B55" s="421"/>
      <c r="C55" s="421"/>
      <c r="D55" s="421"/>
      <c r="E55" s="421"/>
      <c r="F55" s="421"/>
      <c r="G55" s="421"/>
      <c r="H55" s="421"/>
      <c r="I55" s="421"/>
      <c r="J55" s="421"/>
      <c r="K55" s="421"/>
      <c r="L55" s="421"/>
      <c r="M55" s="42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row>
    <row r="56" spans="1:66">
      <c r="A56" s="421"/>
      <c r="B56" s="421"/>
      <c r="C56" s="421"/>
      <c r="D56" s="421"/>
      <c r="E56" s="421"/>
      <c r="F56" s="421"/>
      <c r="G56" s="421"/>
      <c r="H56" s="421"/>
      <c r="I56" s="421"/>
      <c r="J56" s="421"/>
      <c r="K56" s="421"/>
      <c r="L56" s="421"/>
      <c r="M56" s="42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row>
    <row r="57" spans="1:66">
      <c r="A57" s="421"/>
      <c r="B57" s="421"/>
      <c r="C57" s="421"/>
      <c r="D57" s="421"/>
      <c r="E57" s="421"/>
      <c r="F57" s="421"/>
      <c r="G57" s="421"/>
      <c r="H57" s="421"/>
      <c r="I57" s="421"/>
      <c r="J57" s="421"/>
      <c r="K57" s="421"/>
      <c r="L57" s="421"/>
      <c r="M57" s="42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row>
    <row r="58" spans="1:66">
      <c r="A58" s="421"/>
      <c r="B58" s="421"/>
      <c r="C58" s="421"/>
      <c r="D58" s="421"/>
      <c r="E58" s="421"/>
      <c r="F58" s="421"/>
      <c r="G58" s="421"/>
      <c r="H58" s="421"/>
      <c r="I58" s="421"/>
      <c r="J58" s="421"/>
      <c r="K58" s="421"/>
      <c r="L58" s="421"/>
      <c r="M58" s="42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row>
    <row r="59" spans="1:66">
      <c r="A59" s="421"/>
      <c r="B59" s="421"/>
      <c r="C59" s="421"/>
      <c r="D59" s="421"/>
      <c r="E59" s="421"/>
      <c r="F59" s="421"/>
      <c r="G59" s="421"/>
      <c r="H59" s="421"/>
      <c r="I59" s="421"/>
      <c r="J59" s="421"/>
      <c r="K59" s="421"/>
      <c r="L59" s="421"/>
      <c r="M59" s="42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row>
    <row r="60" spans="1:66">
      <c r="A60" s="421"/>
      <c r="B60" s="421"/>
      <c r="C60" s="421"/>
      <c r="D60" s="421"/>
      <c r="E60" s="421"/>
      <c r="F60" s="421"/>
      <c r="G60" s="421"/>
      <c r="H60" s="421"/>
      <c r="I60" s="421"/>
      <c r="J60" s="421"/>
      <c r="K60" s="421"/>
      <c r="L60" s="421"/>
      <c r="M60" s="42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row>
    <row r="61" spans="1:66">
      <c r="A61" s="421"/>
      <c r="B61" s="421"/>
      <c r="C61" s="421"/>
      <c r="D61" s="421"/>
      <c r="E61" s="421"/>
      <c r="F61" s="421"/>
      <c r="G61" s="421"/>
      <c r="H61" s="421"/>
      <c r="I61" s="421"/>
      <c r="J61" s="421"/>
      <c r="K61" s="421"/>
      <c r="L61" s="421"/>
      <c r="M61" s="42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row>
    <row r="62" spans="1:66">
      <c r="A62" s="421"/>
      <c r="B62" s="421"/>
      <c r="C62" s="421"/>
      <c r="D62" s="421"/>
      <c r="E62" s="421"/>
      <c r="F62" s="421"/>
      <c r="G62" s="421"/>
      <c r="H62" s="421"/>
      <c r="I62" s="421"/>
      <c r="J62" s="421"/>
      <c r="K62" s="421"/>
      <c r="L62" s="421"/>
      <c r="M62" s="42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6"/>
      <c r="BN62" s="456"/>
    </row>
    <row r="63" spans="1:66">
      <c r="A63" s="421"/>
      <c r="B63" s="421"/>
      <c r="C63" s="421"/>
      <c r="D63" s="421"/>
      <c r="E63" s="421"/>
      <c r="F63" s="421"/>
      <c r="G63" s="421"/>
      <c r="H63" s="421"/>
      <c r="I63" s="421"/>
      <c r="J63" s="421"/>
      <c r="K63" s="421"/>
      <c r="L63" s="421"/>
      <c r="M63" s="42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row>
    <row r="64" spans="1:66">
      <c r="A64" s="421"/>
      <c r="B64" s="421"/>
      <c r="C64" s="421"/>
      <c r="D64" s="421"/>
      <c r="E64" s="421"/>
      <c r="F64" s="421"/>
      <c r="G64" s="421"/>
      <c r="H64" s="421"/>
      <c r="I64" s="421"/>
      <c r="J64" s="421"/>
      <c r="K64" s="421"/>
      <c r="L64" s="421"/>
      <c r="M64" s="42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row>
    <row r="65" spans="1:66">
      <c r="A65" s="421"/>
      <c r="B65" s="421"/>
      <c r="C65" s="421"/>
      <c r="D65" s="421"/>
      <c r="E65" s="421"/>
      <c r="F65" s="421"/>
      <c r="G65" s="421"/>
      <c r="H65" s="421"/>
      <c r="I65" s="421"/>
      <c r="J65" s="421"/>
      <c r="K65" s="421"/>
      <c r="L65" s="421"/>
      <c r="M65" s="42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row>
    <row r="66" spans="1:66">
      <c r="A66" s="421"/>
      <c r="B66" s="421"/>
      <c r="C66" s="421"/>
      <c r="D66" s="421"/>
      <c r="E66" s="421"/>
      <c r="F66" s="421"/>
      <c r="G66" s="421"/>
      <c r="H66" s="421"/>
      <c r="I66" s="421"/>
      <c r="J66" s="421"/>
      <c r="K66" s="421"/>
      <c r="L66" s="421"/>
      <c r="M66" s="42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456"/>
      <c r="BL66" s="456"/>
      <c r="BM66" s="456"/>
      <c r="BN66" s="456"/>
    </row>
    <row r="67" spans="1:66">
      <c r="A67" s="421"/>
      <c r="B67" s="421"/>
      <c r="C67" s="421"/>
      <c r="D67" s="421"/>
      <c r="E67" s="421"/>
      <c r="F67" s="421"/>
      <c r="G67" s="421"/>
      <c r="H67" s="421"/>
      <c r="I67" s="421"/>
      <c r="J67" s="421"/>
      <c r="K67" s="421"/>
      <c r="L67" s="421"/>
      <c r="M67" s="42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row>
    <row r="68" spans="1:66">
      <c r="A68" s="421"/>
      <c r="B68" s="421"/>
      <c r="C68" s="421"/>
      <c r="D68" s="421"/>
      <c r="E68" s="421"/>
      <c r="F68" s="421"/>
      <c r="G68" s="421"/>
      <c r="H68" s="421"/>
      <c r="I68" s="421"/>
      <c r="J68" s="421"/>
      <c r="K68" s="421"/>
      <c r="L68" s="421"/>
      <c r="M68" s="42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56"/>
      <c r="AN68" s="456"/>
      <c r="AO68" s="456"/>
      <c r="AP68" s="456"/>
      <c r="AQ68" s="456"/>
      <c r="AR68" s="456"/>
      <c r="AS68" s="456"/>
      <c r="AT68" s="456"/>
      <c r="AU68" s="456"/>
      <c r="AV68" s="456"/>
      <c r="AW68" s="456"/>
      <c r="AX68" s="456"/>
      <c r="AY68" s="456"/>
      <c r="AZ68" s="456"/>
      <c r="BA68" s="456"/>
      <c r="BB68" s="456"/>
      <c r="BC68" s="456"/>
      <c r="BD68" s="456"/>
      <c r="BE68" s="456"/>
      <c r="BF68" s="456"/>
      <c r="BG68" s="456"/>
      <c r="BH68" s="456"/>
      <c r="BI68" s="456"/>
      <c r="BJ68" s="456"/>
      <c r="BK68" s="456"/>
      <c r="BL68" s="456"/>
      <c r="BM68" s="456"/>
      <c r="BN68" s="456"/>
    </row>
    <row r="69" spans="1:66">
      <c r="A69" s="421"/>
      <c r="B69" s="421"/>
      <c r="C69" s="421"/>
      <c r="D69" s="421"/>
      <c r="E69" s="421"/>
      <c r="F69" s="421"/>
      <c r="G69" s="421"/>
      <c r="H69" s="421"/>
      <c r="I69" s="421"/>
      <c r="J69" s="421"/>
      <c r="K69" s="421"/>
      <c r="L69" s="421"/>
      <c r="M69" s="42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row>
    <row r="70" spans="1:66">
      <c r="A70" s="421"/>
      <c r="B70" s="421"/>
      <c r="C70" s="421"/>
      <c r="D70" s="421"/>
      <c r="E70" s="421"/>
      <c r="F70" s="421"/>
      <c r="G70" s="421"/>
      <c r="H70" s="421"/>
      <c r="I70" s="421"/>
      <c r="J70" s="421"/>
      <c r="K70" s="421"/>
      <c r="L70" s="421"/>
      <c r="M70" s="42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row>
    <row r="71" spans="1:66">
      <c r="A71" s="421"/>
      <c r="B71" s="421"/>
      <c r="C71" s="421"/>
      <c r="D71" s="421"/>
      <c r="E71" s="421"/>
      <c r="F71" s="421"/>
      <c r="G71" s="421"/>
      <c r="H71" s="421"/>
      <c r="I71" s="421"/>
      <c r="J71" s="421"/>
      <c r="K71" s="421"/>
      <c r="L71" s="421"/>
      <c r="M71" s="42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c r="BM71" s="456"/>
      <c r="BN71" s="456"/>
    </row>
    <row r="72" spans="1:66">
      <c r="A72" s="421"/>
      <c r="B72" s="421"/>
      <c r="C72" s="421"/>
      <c r="D72" s="421"/>
      <c r="E72" s="421"/>
      <c r="F72" s="421"/>
      <c r="G72" s="421"/>
      <c r="H72" s="421"/>
      <c r="I72" s="421"/>
      <c r="J72" s="421"/>
      <c r="K72" s="421"/>
      <c r="L72" s="421"/>
      <c r="M72" s="42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row>
    <row r="73" spans="1:66">
      <c r="A73" s="421"/>
      <c r="B73" s="421"/>
      <c r="C73" s="421"/>
      <c r="D73" s="421"/>
      <c r="E73" s="421"/>
      <c r="F73" s="421"/>
      <c r="G73" s="421"/>
      <c r="H73" s="421"/>
      <c r="I73" s="421"/>
      <c r="J73" s="421"/>
      <c r="K73" s="421"/>
      <c r="L73" s="421"/>
      <c r="M73" s="42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row>
    <row r="74" spans="1:66">
      <c r="A74" s="421"/>
      <c r="B74" s="421"/>
      <c r="C74" s="421"/>
      <c r="D74" s="421"/>
      <c r="E74" s="421"/>
      <c r="F74" s="421"/>
      <c r="G74" s="421"/>
      <c r="H74" s="421"/>
      <c r="I74" s="421"/>
      <c r="J74" s="421"/>
      <c r="K74" s="421"/>
      <c r="L74" s="421"/>
      <c r="M74" s="42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56"/>
      <c r="AN74" s="456"/>
      <c r="AO74" s="456"/>
      <c r="AP74" s="456"/>
      <c r="AQ74" s="456"/>
      <c r="AR74" s="456"/>
      <c r="AS74" s="456"/>
      <c r="AT74" s="456"/>
      <c r="AU74" s="456"/>
      <c r="AV74" s="456"/>
      <c r="AW74" s="456"/>
      <c r="AX74" s="456"/>
      <c r="AY74" s="456"/>
      <c r="AZ74" s="456"/>
      <c r="BA74" s="456"/>
      <c r="BB74" s="456"/>
      <c r="BC74" s="456"/>
      <c r="BD74" s="456"/>
      <c r="BE74" s="456"/>
      <c r="BF74" s="456"/>
      <c r="BG74" s="456"/>
      <c r="BH74" s="456"/>
      <c r="BI74" s="456"/>
      <c r="BJ74" s="456"/>
      <c r="BK74" s="456"/>
      <c r="BL74" s="456"/>
      <c r="BM74" s="456"/>
      <c r="BN74" s="456"/>
    </row>
    <row r="75" spans="1:66">
      <c r="A75" s="421"/>
      <c r="B75" s="421"/>
      <c r="C75" s="421"/>
      <c r="D75" s="421"/>
      <c r="E75" s="421"/>
      <c r="F75" s="421"/>
      <c r="G75" s="421"/>
      <c r="H75" s="421"/>
      <c r="I75" s="421"/>
      <c r="J75" s="421"/>
      <c r="K75" s="421"/>
      <c r="L75" s="421"/>
      <c r="M75" s="42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row>
    <row r="76" spans="1:66">
      <c r="A76" s="421"/>
      <c r="B76" s="421"/>
      <c r="C76" s="421"/>
      <c r="D76" s="421"/>
      <c r="E76" s="421"/>
      <c r="F76" s="421"/>
      <c r="G76" s="421"/>
      <c r="H76" s="421"/>
      <c r="I76" s="421"/>
      <c r="J76" s="421"/>
      <c r="K76" s="421"/>
      <c r="L76" s="421"/>
      <c r="M76" s="42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row>
    <row r="77" spans="1:66">
      <c r="A77" s="421"/>
      <c r="B77" s="421"/>
      <c r="C77" s="421"/>
      <c r="D77" s="421"/>
      <c r="E77" s="421"/>
      <c r="F77" s="421"/>
      <c r="G77" s="421"/>
      <c r="H77" s="421"/>
      <c r="I77" s="421"/>
      <c r="J77" s="421"/>
      <c r="K77" s="421"/>
      <c r="L77" s="421"/>
      <c r="M77" s="42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row>
    <row r="78" spans="1:66">
      <c r="A78" s="421"/>
      <c r="B78" s="421"/>
      <c r="C78" s="421"/>
      <c r="D78" s="421"/>
      <c r="E78" s="421"/>
      <c r="F78" s="421"/>
      <c r="G78" s="421"/>
      <c r="H78" s="421"/>
      <c r="I78" s="421"/>
      <c r="J78" s="421"/>
      <c r="K78" s="421"/>
      <c r="L78" s="421"/>
      <c r="M78" s="42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row>
    <row r="79" spans="1:66">
      <c r="A79" s="421"/>
      <c r="B79" s="421"/>
      <c r="C79" s="421"/>
      <c r="D79" s="421"/>
      <c r="E79" s="421"/>
      <c r="F79" s="421"/>
      <c r="G79" s="421"/>
      <c r="H79" s="421"/>
      <c r="I79" s="421"/>
      <c r="J79" s="421"/>
      <c r="K79" s="421"/>
      <c r="L79" s="421"/>
      <c r="M79" s="42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56"/>
      <c r="AN79" s="456"/>
      <c r="AO79" s="456"/>
      <c r="AP79" s="456"/>
      <c r="AQ79" s="456"/>
      <c r="AR79" s="456"/>
      <c r="AS79" s="456"/>
      <c r="AT79" s="456"/>
      <c r="AU79" s="456"/>
      <c r="AV79" s="456"/>
      <c r="AW79" s="456"/>
      <c r="AX79" s="456"/>
      <c r="AY79" s="456"/>
      <c r="AZ79" s="456"/>
      <c r="BA79" s="456"/>
      <c r="BB79" s="456"/>
      <c r="BC79" s="456"/>
      <c r="BD79" s="456"/>
      <c r="BE79" s="456"/>
      <c r="BF79" s="456"/>
      <c r="BG79" s="456"/>
      <c r="BH79" s="456"/>
      <c r="BI79" s="456"/>
      <c r="BJ79" s="456"/>
      <c r="BK79" s="456"/>
      <c r="BL79" s="456"/>
      <c r="BM79" s="456"/>
      <c r="BN79" s="456"/>
    </row>
    <row r="80" spans="1:66">
      <c r="A80" s="421"/>
      <c r="B80" s="421"/>
      <c r="C80" s="421"/>
      <c r="D80" s="421"/>
      <c r="E80" s="421"/>
      <c r="F80" s="421"/>
      <c r="G80" s="421"/>
      <c r="H80" s="421"/>
      <c r="I80" s="421"/>
      <c r="J80" s="421"/>
      <c r="K80" s="421"/>
      <c r="L80" s="421"/>
      <c r="M80" s="42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56"/>
      <c r="AN80" s="456"/>
      <c r="AO80" s="456"/>
      <c r="AP80" s="456"/>
      <c r="AQ80" s="456"/>
      <c r="AR80" s="456"/>
      <c r="AS80" s="456"/>
      <c r="AT80" s="456"/>
      <c r="AU80" s="456"/>
      <c r="AV80" s="456"/>
      <c r="AW80" s="456"/>
      <c r="AX80" s="456"/>
      <c r="AY80" s="456"/>
      <c r="AZ80" s="456"/>
      <c r="BA80" s="456"/>
      <c r="BB80" s="456"/>
      <c r="BC80" s="456"/>
      <c r="BD80" s="456"/>
      <c r="BE80" s="456"/>
      <c r="BF80" s="456"/>
      <c r="BG80" s="456"/>
      <c r="BH80" s="456"/>
      <c r="BI80" s="456"/>
      <c r="BJ80" s="456"/>
      <c r="BK80" s="456"/>
      <c r="BL80" s="456"/>
      <c r="BM80" s="456"/>
      <c r="BN80" s="456"/>
    </row>
    <row r="81" spans="1:66">
      <c r="A81" s="421"/>
      <c r="B81" s="421"/>
      <c r="C81" s="421"/>
      <c r="D81" s="421"/>
      <c r="E81" s="421"/>
      <c r="F81" s="421"/>
      <c r="G81" s="421"/>
      <c r="H81" s="421"/>
      <c r="I81" s="421"/>
      <c r="J81" s="421"/>
      <c r="K81" s="421"/>
      <c r="L81" s="421"/>
      <c r="M81" s="42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56"/>
      <c r="AN81" s="456"/>
      <c r="AO81" s="456"/>
      <c r="AP81" s="456"/>
      <c r="AQ81" s="456"/>
      <c r="AR81" s="456"/>
      <c r="AS81" s="456"/>
      <c r="AT81" s="456"/>
      <c r="AU81" s="456"/>
      <c r="AV81" s="456"/>
      <c r="AW81" s="456"/>
      <c r="AX81" s="456"/>
      <c r="AY81" s="456"/>
      <c r="AZ81" s="456"/>
      <c r="BA81" s="456"/>
      <c r="BB81" s="456"/>
      <c r="BC81" s="456"/>
      <c r="BD81" s="456"/>
      <c r="BE81" s="456"/>
      <c r="BF81" s="456"/>
      <c r="BG81" s="456"/>
      <c r="BH81" s="456"/>
      <c r="BI81" s="456"/>
      <c r="BJ81" s="456"/>
      <c r="BK81" s="456"/>
      <c r="BL81" s="456"/>
      <c r="BM81" s="456"/>
      <c r="BN81" s="456"/>
    </row>
    <row r="82" spans="1:66">
      <c r="A82" s="421"/>
      <c r="B82" s="421"/>
      <c r="C82" s="421"/>
      <c r="D82" s="421"/>
      <c r="E82" s="421"/>
      <c r="F82" s="421"/>
      <c r="G82" s="421"/>
      <c r="H82" s="421"/>
      <c r="I82" s="421"/>
      <c r="J82" s="421"/>
      <c r="K82" s="421"/>
      <c r="L82" s="421"/>
      <c r="M82" s="42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row>
    <row r="83" spans="1:66">
      <c r="A83" s="421"/>
      <c r="B83" s="421"/>
      <c r="C83" s="421"/>
      <c r="D83" s="421"/>
      <c r="E83" s="421"/>
      <c r="F83" s="421"/>
      <c r="G83" s="421"/>
      <c r="H83" s="421"/>
      <c r="I83" s="421"/>
      <c r="J83" s="421"/>
      <c r="K83" s="421"/>
      <c r="L83" s="421"/>
      <c r="M83" s="42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row>
    <row r="84" spans="1:66">
      <c r="A84" s="421"/>
      <c r="B84" s="421"/>
      <c r="C84" s="421"/>
      <c r="D84" s="421"/>
      <c r="E84" s="421"/>
      <c r="F84" s="421"/>
      <c r="G84" s="421"/>
      <c r="H84" s="421"/>
      <c r="I84" s="421"/>
      <c r="J84" s="421"/>
      <c r="K84" s="421"/>
      <c r="L84" s="421"/>
      <c r="M84" s="42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row>
    <row r="85" spans="1:66">
      <c r="A85" s="421"/>
      <c r="B85" s="421"/>
      <c r="C85" s="421"/>
      <c r="D85" s="421"/>
      <c r="E85" s="421"/>
      <c r="F85" s="421"/>
      <c r="G85" s="421"/>
      <c r="H85" s="421"/>
      <c r="I85" s="421"/>
      <c r="J85" s="421"/>
      <c r="K85" s="421"/>
      <c r="L85" s="421"/>
      <c r="M85" s="42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56"/>
      <c r="AN85" s="456"/>
      <c r="AO85" s="456"/>
      <c r="AP85" s="456"/>
      <c r="AQ85" s="456"/>
      <c r="AR85" s="456"/>
      <c r="AS85" s="456"/>
      <c r="AT85" s="456"/>
      <c r="AU85" s="456"/>
      <c r="AV85" s="456"/>
      <c r="AW85" s="456"/>
      <c r="AX85" s="456"/>
      <c r="AY85" s="456"/>
      <c r="AZ85" s="456"/>
      <c r="BA85" s="456"/>
      <c r="BB85" s="456"/>
      <c r="BC85" s="456"/>
      <c r="BD85" s="456"/>
      <c r="BE85" s="456"/>
      <c r="BF85" s="456"/>
      <c r="BG85" s="456"/>
      <c r="BH85" s="456"/>
      <c r="BI85" s="456"/>
      <c r="BJ85" s="456"/>
      <c r="BK85" s="456"/>
      <c r="BL85" s="456"/>
      <c r="BM85" s="456"/>
      <c r="BN85" s="456"/>
    </row>
    <row r="86" spans="1:66">
      <c r="A86" s="421"/>
      <c r="B86" s="421"/>
      <c r="C86" s="421"/>
      <c r="D86" s="421"/>
      <c r="E86" s="421"/>
      <c r="F86" s="421"/>
      <c r="G86" s="421"/>
      <c r="H86" s="421"/>
      <c r="I86" s="421"/>
      <c r="J86" s="421"/>
      <c r="K86" s="421"/>
      <c r="L86" s="421"/>
      <c r="M86" s="42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row>
    <row r="87" spans="1:66">
      <c r="A87" s="421"/>
      <c r="B87" s="421"/>
      <c r="C87" s="421"/>
      <c r="D87" s="421"/>
      <c r="E87" s="421"/>
      <c r="F87" s="421"/>
      <c r="G87" s="421"/>
      <c r="H87" s="421"/>
      <c r="I87" s="421"/>
      <c r="J87" s="421"/>
      <c r="K87" s="421"/>
      <c r="L87" s="421"/>
      <c r="M87" s="42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row>
    <row r="88" spans="1:66">
      <c r="A88" s="421"/>
      <c r="B88" s="421"/>
      <c r="C88" s="421"/>
      <c r="D88" s="421"/>
      <c r="E88" s="421"/>
      <c r="F88" s="421"/>
      <c r="G88" s="421"/>
      <c r="H88" s="421"/>
      <c r="I88" s="421"/>
      <c r="J88" s="421"/>
      <c r="K88" s="421"/>
      <c r="L88" s="421"/>
      <c r="M88" s="42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56"/>
      <c r="AN88" s="456"/>
      <c r="AO88" s="456"/>
      <c r="AP88" s="456"/>
      <c r="AQ88" s="456"/>
      <c r="AR88" s="456"/>
      <c r="AS88" s="456"/>
      <c r="AT88" s="456"/>
      <c r="AU88" s="456"/>
      <c r="AV88" s="456"/>
      <c r="AW88" s="456"/>
      <c r="AX88" s="456"/>
      <c r="AY88" s="456"/>
      <c r="AZ88" s="456"/>
      <c r="BA88" s="456"/>
      <c r="BB88" s="456"/>
      <c r="BC88" s="456"/>
      <c r="BD88" s="456"/>
      <c r="BE88" s="456"/>
      <c r="BF88" s="456"/>
      <c r="BG88" s="456"/>
      <c r="BH88" s="456"/>
      <c r="BI88" s="456"/>
      <c r="BJ88" s="456"/>
      <c r="BK88" s="456"/>
      <c r="BL88" s="456"/>
      <c r="BM88" s="456"/>
      <c r="BN88" s="456"/>
    </row>
    <row r="89" spans="1:66">
      <c r="A89" s="421"/>
      <c r="B89" s="421"/>
      <c r="C89" s="421"/>
      <c r="D89" s="421"/>
      <c r="E89" s="421"/>
      <c r="F89" s="421"/>
      <c r="G89" s="421"/>
      <c r="H89" s="421"/>
      <c r="I89" s="421"/>
      <c r="J89" s="421"/>
      <c r="K89" s="421"/>
      <c r="L89" s="421"/>
      <c r="M89" s="42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row>
    <row r="90" spans="1:66">
      <c r="A90" s="421"/>
      <c r="B90" s="421"/>
      <c r="C90" s="421"/>
      <c r="D90" s="421"/>
      <c r="E90" s="421"/>
      <c r="F90" s="421"/>
      <c r="G90" s="421"/>
      <c r="H90" s="421"/>
      <c r="I90" s="421"/>
      <c r="J90" s="421"/>
      <c r="K90" s="421"/>
      <c r="L90" s="421"/>
      <c r="M90" s="42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row>
    <row r="91" spans="1:66">
      <c r="A91" s="421"/>
      <c r="B91" s="421"/>
      <c r="C91" s="421"/>
      <c r="D91" s="421"/>
      <c r="E91" s="421"/>
      <c r="F91" s="421"/>
      <c r="G91" s="421"/>
      <c r="H91" s="421"/>
      <c r="I91" s="421"/>
      <c r="J91" s="421"/>
      <c r="K91" s="421"/>
      <c r="L91" s="421"/>
      <c r="M91" s="42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456"/>
      <c r="BJ91" s="456"/>
      <c r="BK91" s="456"/>
      <c r="BL91" s="456"/>
      <c r="BM91" s="456"/>
      <c r="BN91" s="456"/>
    </row>
    <row r="92" spans="1:66">
      <c r="A92" s="421"/>
      <c r="B92" s="421"/>
      <c r="C92" s="421"/>
      <c r="D92" s="421"/>
      <c r="E92" s="421"/>
      <c r="F92" s="421"/>
      <c r="G92" s="421"/>
      <c r="H92" s="421"/>
      <c r="I92" s="421"/>
      <c r="J92" s="421"/>
      <c r="K92" s="421"/>
      <c r="L92" s="421"/>
      <c r="M92" s="42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row>
    <row r="93" spans="1:66">
      <c r="A93" s="421"/>
      <c r="B93" s="421"/>
      <c r="C93" s="421"/>
      <c r="D93" s="421"/>
      <c r="E93" s="421"/>
      <c r="F93" s="421"/>
      <c r="G93" s="421"/>
      <c r="H93" s="421"/>
      <c r="I93" s="421"/>
      <c r="J93" s="421"/>
      <c r="K93" s="421"/>
      <c r="L93" s="421"/>
      <c r="M93" s="42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row>
    <row r="94" spans="1:66">
      <c r="A94" s="421"/>
      <c r="B94" s="421"/>
      <c r="C94" s="421"/>
      <c r="D94" s="421"/>
      <c r="E94" s="421"/>
      <c r="F94" s="421"/>
      <c r="G94" s="421"/>
      <c r="H94" s="421"/>
      <c r="I94" s="421"/>
      <c r="J94" s="421"/>
      <c r="K94" s="421"/>
      <c r="L94" s="421"/>
      <c r="M94" s="42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row>
    <row r="95" spans="1:66">
      <c r="A95" s="421"/>
      <c r="B95" s="421"/>
      <c r="C95" s="421"/>
      <c r="D95" s="421"/>
      <c r="E95" s="421"/>
      <c r="F95" s="421"/>
      <c r="G95" s="421"/>
      <c r="H95" s="421"/>
      <c r="I95" s="421"/>
      <c r="J95" s="421"/>
      <c r="K95" s="421"/>
      <c r="L95" s="421"/>
      <c r="M95" s="42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row>
    <row r="96" spans="1:66">
      <c r="A96" s="421"/>
      <c r="B96" s="421"/>
      <c r="C96" s="421"/>
      <c r="D96" s="421"/>
      <c r="E96" s="421"/>
      <c r="F96" s="421"/>
      <c r="G96" s="421"/>
      <c r="H96" s="421"/>
      <c r="I96" s="421"/>
      <c r="J96" s="421"/>
      <c r="K96" s="421"/>
      <c r="L96" s="421"/>
      <c r="M96" s="42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row>
    <row r="97" spans="1:66">
      <c r="A97" s="421"/>
      <c r="B97" s="421"/>
      <c r="C97" s="421"/>
      <c r="D97" s="421"/>
      <c r="E97" s="421"/>
      <c r="F97" s="421"/>
      <c r="G97" s="421"/>
      <c r="H97" s="421"/>
      <c r="I97" s="421"/>
      <c r="J97" s="421"/>
      <c r="K97" s="421"/>
      <c r="L97" s="421"/>
      <c r="M97" s="42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456"/>
      <c r="BJ97" s="456"/>
      <c r="BK97" s="456"/>
      <c r="BL97" s="456"/>
      <c r="BM97" s="456"/>
      <c r="BN97" s="456"/>
    </row>
    <row r="98" spans="1:66">
      <c r="A98" s="421"/>
      <c r="B98" s="421"/>
      <c r="C98" s="421"/>
      <c r="D98" s="421"/>
      <c r="E98" s="421"/>
      <c r="F98" s="421"/>
      <c r="G98" s="421"/>
      <c r="H98" s="421"/>
      <c r="I98" s="421"/>
      <c r="J98" s="421"/>
      <c r="K98" s="421"/>
      <c r="L98" s="421"/>
      <c r="M98" s="42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row>
    <row r="99" spans="1:66">
      <c r="A99" s="421"/>
      <c r="B99" s="421"/>
      <c r="C99" s="421"/>
      <c r="D99" s="421"/>
      <c r="E99" s="421"/>
      <c r="F99" s="421"/>
      <c r="G99" s="421"/>
      <c r="H99" s="421"/>
      <c r="I99" s="421"/>
      <c r="J99" s="421"/>
      <c r="K99" s="421"/>
      <c r="L99" s="421"/>
      <c r="M99" s="42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row>
    <row r="100" spans="1:66">
      <c r="A100" s="421"/>
      <c r="B100" s="421"/>
      <c r="C100" s="421"/>
      <c r="D100" s="421"/>
      <c r="E100" s="421"/>
      <c r="F100" s="421"/>
      <c r="G100" s="421"/>
      <c r="H100" s="421"/>
      <c r="I100" s="421"/>
      <c r="J100" s="421"/>
      <c r="K100" s="421"/>
      <c r="L100" s="421"/>
      <c r="M100" s="42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row>
    <row r="101" spans="1:66">
      <c r="A101" s="421"/>
      <c r="B101" s="421"/>
      <c r="C101" s="421"/>
      <c r="D101" s="421"/>
      <c r="E101" s="421"/>
      <c r="F101" s="421"/>
      <c r="G101" s="421"/>
      <c r="H101" s="421"/>
      <c r="I101" s="421"/>
      <c r="J101" s="421"/>
      <c r="K101" s="421"/>
      <c r="L101" s="421"/>
      <c r="M101" s="42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row>
    <row r="102" spans="1:66">
      <c r="A102" s="421"/>
      <c r="B102" s="421"/>
      <c r="C102" s="421"/>
      <c r="D102" s="421"/>
      <c r="E102" s="421"/>
      <c r="F102" s="421"/>
      <c r="G102" s="421"/>
      <c r="H102" s="421"/>
      <c r="I102" s="421"/>
      <c r="J102" s="421"/>
      <c r="K102" s="421"/>
      <c r="L102" s="421"/>
      <c r="M102" s="42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row>
    <row r="103" spans="1:66">
      <c r="A103" s="421"/>
      <c r="B103" s="421"/>
      <c r="C103" s="421"/>
      <c r="D103" s="421"/>
      <c r="E103" s="421"/>
      <c r="F103" s="421"/>
      <c r="G103" s="421"/>
      <c r="H103" s="421"/>
      <c r="I103" s="421"/>
      <c r="J103" s="421"/>
      <c r="K103" s="421"/>
      <c r="L103" s="421"/>
      <c r="M103" s="42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56"/>
      <c r="AN103" s="456"/>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row>
    <row r="104" spans="1:66">
      <c r="A104" s="421"/>
      <c r="B104" s="421"/>
      <c r="C104" s="421"/>
      <c r="D104" s="421"/>
      <c r="E104" s="421"/>
      <c r="F104" s="421"/>
      <c r="G104" s="421"/>
      <c r="H104" s="421"/>
      <c r="I104" s="421"/>
      <c r="J104" s="421"/>
      <c r="K104" s="421"/>
      <c r="L104" s="421"/>
      <c r="M104" s="42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row>
    <row r="105" spans="1:66">
      <c r="A105" s="421"/>
      <c r="B105" s="421"/>
      <c r="C105" s="421"/>
      <c r="D105" s="421"/>
      <c r="E105" s="421"/>
      <c r="F105" s="421"/>
      <c r="G105" s="421"/>
      <c r="H105" s="421"/>
      <c r="I105" s="421"/>
      <c r="J105" s="421"/>
      <c r="K105" s="421"/>
      <c r="L105" s="421"/>
      <c r="M105" s="42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56"/>
      <c r="AN105" s="456"/>
      <c r="AO105" s="456"/>
      <c r="AP105" s="456"/>
      <c r="AQ105" s="456"/>
      <c r="AR105" s="456"/>
      <c r="AS105" s="456"/>
      <c r="AT105" s="456"/>
      <c r="AU105" s="456"/>
      <c r="AV105" s="456"/>
      <c r="AW105" s="456"/>
      <c r="AX105" s="456"/>
      <c r="AY105" s="456"/>
      <c r="AZ105" s="456"/>
      <c r="BA105" s="456"/>
      <c r="BB105" s="456"/>
      <c r="BC105" s="456"/>
      <c r="BD105" s="456"/>
      <c r="BE105" s="456"/>
      <c r="BF105" s="456"/>
      <c r="BG105" s="456"/>
      <c r="BH105" s="456"/>
      <c r="BI105" s="456"/>
      <c r="BJ105" s="456"/>
      <c r="BK105" s="456"/>
      <c r="BL105" s="456"/>
      <c r="BM105" s="456"/>
      <c r="BN105" s="456"/>
    </row>
    <row r="106" spans="1:66">
      <c r="A106" s="421"/>
      <c r="B106" s="421"/>
      <c r="C106" s="421"/>
      <c r="D106" s="421"/>
      <c r="E106" s="421"/>
      <c r="F106" s="421"/>
      <c r="G106" s="421"/>
      <c r="H106" s="421"/>
      <c r="I106" s="421"/>
      <c r="J106" s="421"/>
      <c r="K106" s="421"/>
      <c r="L106" s="421"/>
      <c r="M106" s="42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row>
    <row r="107" spans="1:66">
      <c r="A107" s="421"/>
      <c r="B107" s="421"/>
      <c r="C107" s="421"/>
      <c r="D107" s="421"/>
      <c r="E107" s="421"/>
      <c r="F107" s="421"/>
      <c r="G107" s="421"/>
      <c r="H107" s="421"/>
      <c r="I107" s="421"/>
      <c r="J107" s="421"/>
      <c r="K107" s="421"/>
      <c r="L107" s="421"/>
      <c r="M107" s="42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56"/>
      <c r="AN107" s="456"/>
      <c r="AO107" s="456"/>
      <c r="AP107" s="456"/>
      <c r="AQ107" s="456"/>
      <c r="AR107" s="456"/>
      <c r="AS107" s="456"/>
      <c r="AT107" s="456"/>
      <c r="AU107" s="456"/>
      <c r="AV107" s="456"/>
      <c r="AW107" s="456"/>
      <c r="AX107" s="456"/>
      <c r="AY107" s="456"/>
      <c r="AZ107" s="456"/>
      <c r="BA107" s="456"/>
      <c r="BB107" s="456"/>
      <c r="BC107" s="456"/>
      <c r="BD107" s="456"/>
      <c r="BE107" s="456"/>
      <c r="BF107" s="456"/>
      <c r="BG107" s="456"/>
      <c r="BH107" s="456"/>
      <c r="BI107" s="456"/>
      <c r="BJ107" s="456"/>
      <c r="BK107" s="456"/>
      <c r="BL107" s="456"/>
      <c r="BM107" s="456"/>
      <c r="BN107" s="456"/>
    </row>
    <row r="108" spans="1:66">
      <c r="A108" s="421"/>
      <c r="B108" s="421"/>
      <c r="C108" s="421"/>
      <c r="D108" s="421"/>
      <c r="E108" s="421"/>
      <c r="F108" s="421"/>
      <c r="G108" s="421"/>
      <c r="H108" s="421"/>
      <c r="I108" s="421"/>
      <c r="J108" s="421"/>
      <c r="K108" s="421"/>
      <c r="L108" s="421"/>
      <c r="M108" s="42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56"/>
      <c r="AN108" s="456"/>
      <c r="AO108" s="456"/>
      <c r="AP108" s="456"/>
      <c r="AQ108" s="456"/>
      <c r="AR108" s="456"/>
      <c r="AS108" s="456"/>
      <c r="AT108" s="456"/>
      <c r="AU108" s="456"/>
      <c r="AV108" s="456"/>
      <c r="AW108" s="456"/>
      <c r="AX108" s="456"/>
      <c r="AY108" s="456"/>
      <c r="AZ108" s="456"/>
      <c r="BA108" s="456"/>
      <c r="BB108" s="456"/>
      <c r="BC108" s="456"/>
      <c r="BD108" s="456"/>
      <c r="BE108" s="456"/>
      <c r="BF108" s="456"/>
      <c r="BG108" s="456"/>
      <c r="BH108" s="456"/>
      <c r="BI108" s="456"/>
      <c r="BJ108" s="456"/>
      <c r="BK108" s="456"/>
      <c r="BL108" s="456"/>
      <c r="BM108" s="456"/>
      <c r="BN108" s="456"/>
    </row>
    <row r="109" spans="1:66">
      <c r="A109" s="421"/>
      <c r="B109" s="421"/>
      <c r="C109" s="421"/>
      <c r="D109" s="421"/>
      <c r="E109" s="421"/>
      <c r="F109" s="421"/>
      <c r="G109" s="421"/>
      <c r="H109" s="421"/>
      <c r="I109" s="421"/>
      <c r="J109" s="421"/>
      <c r="K109" s="421"/>
      <c r="L109" s="421"/>
      <c r="M109" s="42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row>
    <row r="110" spans="1:66">
      <c r="A110" s="421"/>
      <c r="B110" s="421"/>
      <c r="C110" s="421"/>
      <c r="D110" s="421"/>
      <c r="E110" s="421"/>
      <c r="F110" s="421"/>
      <c r="G110" s="421"/>
      <c r="H110" s="421"/>
      <c r="I110" s="421"/>
      <c r="J110" s="421"/>
      <c r="K110" s="421"/>
      <c r="L110" s="421"/>
      <c r="M110" s="42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row>
    <row r="111" spans="1:66">
      <c r="A111" s="421"/>
      <c r="B111" s="421"/>
      <c r="C111" s="421"/>
      <c r="D111" s="421"/>
      <c r="E111" s="421"/>
      <c r="F111" s="421"/>
      <c r="G111" s="421"/>
      <c r="H111" s="421"/>
      <c r="I111" s="421"/>
      <c r="J111" s="421"/>
      <c r="K111" s="421"/>
      <c r="L111" s="421"/>
      <c r="M111" s="42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56"/>
      <c r="AN111" s="456"/>
      <c r="AO111" s="456"/>
      <c r="AP111" s="456"/>
      <c r="AQ111" s="456"/>
      <c r="AR111" s="456"/>
      <c r="AS111" s="456"/>
      <c r="AT111" s="456"/>
      <c r="AU111" s="456"/>
      <c r="AV111" s="456"/>
      <c r="AW111" s="456"/>
      <c r="AX111" s="456"/>
      <c r="AY111" s="456"/>
      <c r="AZ111" s="456"/>
      <c r="BA111" s="456"/>
      <c r="BB111" s="456"/>
      <c r="BC111" s="456"/>
      <c r="BD111" s="456"/>
      <c r="BE111" s="456"/>
      <c r="BF111" s="456"/>
      <c r="BG111" s="456"/>
      <c r="BH111" s="456"/>
      <c r="BI111" s="456"/>
      <c r="BJ111" s="456"/>
      <c r="BK111" s="456"/>
      <c r="BL111" s="456"/>
      <c r="BM111" s="456"/>
      <c r="BN111" s="456"/>
    </row>
    <row r="112" spans="1:66">
      <c r="A112" s="421"/>
      <c r="B112" s="421"/>
      <c r="C112" s="421"/>
      <c r="D112" s="421"/>
      <c r="E112" s="421"/>
      <c r="F112" s="421"/>
      <c r="G112" s="421"/>
      <c r="H112" s="421"/>
      <c r="I112" s="421"/>
      <c r="J112" s="421"/>
      <c r="K112" s="421"/>
      <c r="L112" s="421"/>
      <c r="M112" s="42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56"/>
      <c r="AN112" s="456"/>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row>
    <row r="113" spans="1:66">
      <c r="A113" s="421"/>
      <c r="B113" s="421"/>
      <c r="C113" s="421"/>
      <c r="D113" s="421"/>
      <c r="E113" s="421"/>
      <c r="F113" s="421"/>
      <c r="G113" s="421"/>
      <c r="H113" s="421"/>
      <c r="I113" s="421"/>
      <c r="J113" s="421"/>
      <c r="K113" s="421"/>
      <c r="L113" s="421"/>
      <c r="M113" s="42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56"/>
      <c r="AN113" s="456"/>
      <c r="AO113" s="456"/>
      <c r="AP113" s="456"/>
      <c r="AQ113" s="456"/>
      <c r="AR113" s="456"/>
      <c r="AS113" s="456"/>
      <c r="AT113" s="456"/>
      <c r="AU113" s="456"/>
      <c r="AV113" s="456"/>
      <c r="AW113" s="456"/>
      <c r="AX113" s="456"/>
      <c r="AY113" s="456"/>
      <c r="AZ113" s="456"/>
      <c r="BA113" s="456"/>
      <c r="BB113" s="456"/>
      <c r="BC113" s="456"/>
      <c r="BD113" s="456"/>
      <c r="BE113" s="456"/>
      <c r="BF113" s="456"/>
      <c r="BG113" s="456"/>
      <c r="BH113" s="456"/>
      <c r="BI113" s="456"/>
      <c r="BJ113" s="456"/>
      <c r="BK113" s="456"/>
      <c r="BL113" s="456"/>
      <c r="BM113" s="456"/>
      <c r="BN113" s="456"/>
    </row>
    <row r="114" spans="1:66">
      <c r="A114" s="421"/>
      <c r="B114" s="421"/>
      <c r="C114" s="421"/>
      <c r="D114" s="421"/>
      <c r="E114" s="421"/>
      <c r="F114" s="421"/>
      <c r="G114" s="421"/>
      <c r="H114" s="421"/>
      <c r="I114" s="421"/>
      <c r="J114" s="421"/>
      <c r="K114" s="421"/>
      <c r="L114" s="421"/>
      <c r="M114" s="42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56"/>
      <c r="AN114" s="456"/>
      <c r="AO114" s="456"/>
      <c r="AP114" s="456"/>
      <c r="AQ114" s="456"/>
      <c r="AR114" s="456"/>
      <c r="AS114" s="456"/>
      <c r="AT114" s="456"/>
      <c r="AU114" s="456"/>
      <c r="AV114" s="456"/>
      <c r="AW114" s="456"/>
      <c r="AX114" s="456"/>
      <c r="AY114" s="456"/>
      <c r="AZ114" s="456"/>
      <c r="BA114" s="456"/>
      <c r="BB114" s="456"/>
      <c r="BC114" s="456"/>
      <c r="BD114" s="456"/>
      <c r="BE114" s="456"/>
      <c r="BF114" s="456"/>
      <c r="BG114" s="456"/>
      <c r="BH114" s="456"/>
      <c r="BI114" s="456"/>
      <c r="BJ114" s="456"/>
      <c r="BK114" s="456"/>
      <c r="BL114" s="456"/>
      <c r="BM114" s="456"/>
      <c r="BN114" s="456"/>
    </row>
    <row r="115" spans="1:66">
      <c r="A115" s="421"/>
      <c r="B115" s="421"/>
      <c r="C115" s="421"/>
      <c r="D115" s="421"/>
      <c r="E115" s="421"/>
      <c r="F115" s="421"/>
      <c r="G115" s="421"/>
      <c r="H115" s="421"/>
      <c r="I115" s="421"/>
      <c r="J115" s="421"/>
      <c r="K115" s="421"/>
      <c r="L115" s="421"/>
      <c r="M115" s="42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56"/>
      <c r="AN115" s="456"/>
      <c r="AO115" s="456"/>
      <c r="AP115" s="456"/>
      <c r="AQ115" s="456"/>
      <c r="AR115" s="456"/>
      <c r="AS115" s="456"/>
      <c r="AT115" s="456"/>
      <c r="AU115" s="456"/>
      <c r="AV115" s="456"/>
      <c r="AW115" s="456"/>
      <c r="AX115" s="456"/>
      <c r="AY115" s="456"/>
      <c r="AZ115" s="456"/>
      <c r="BA115" s="456"/>
      <c r="BB115" s="456"/>
      <c r="BC115" s="456"/>
      <c r="BD115" s="456"/>
      <c r="BE115" s="456"/>
      <c r="BF115" s="456"/>
      <c r="BG115" s="456"/>
      <c r="BH115" s="456"/>
      <c r="BI115" s="456"/>
      <c r="BJ115" s="456"/>
      <c r="BK115" s="456"/>
      <c r="BL115" s="456"/>
      <c r="BM115" s="456"/>
      <c r="BN115" s="456"/>
    </row>
    <row r="116" spans="1:66">
      <c r="A116" s="421"/>
      <c r="B116" s="421"/>
      <c r="C116" s="421"/>
      <c r="D116" s="421"/>
      <c r="E116" s="421"/>
      <c r="F116" s="421"/>
      <c r="G116" s="421"/>
      <c r="H116" s="421"/>
      <c r="I116" s="421"/>
      <c r="J116" s="421"/>
      <c r="K116" s="421"/>
      <c r="L116" s="421"/>
      <c r="M116" s="42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56"/>
      <c r="AN116" s="456"/>
      <c r="AO116" s="456"/>
      <c r="AP116" s="456"/>
      <c r="AQ116" s="456"/>
      <c r="AR116" s="456"/>
      <c r="AS116" s="456"/>
      <c r="AT116" s="456"/>
      <c r="AU116" s="456"/>
      <c r="AV116" s="456"/>
      <c r="AW116" s="456"/>
      <c r="AX116" s="456"/>
      <c r="AY116" s="456"/>
      <c r="AZ116" s="456"/>
      <c r="BA116" s="456"/>
      <c r="BB116" s="456"/>
      <c r="BC116" s="456"/>
      <c r="BD116" s="456"/>
      <c r="BE116" s="456"/>
      <c r="BF116" s="456"/>
      <c r="BG116" s="456"/>
      <c r="BH116" s="456"/>
      <c r="BI116" s="456"/>
      <c r="BJ116" s="456"/>
      <c r="BK116" s="456"/>
      <c r="BL116" s="456"/>
      <c r="BM116" s="456"/>
      <c r="BN116" s="456"/>
    </row>
    <row r="117" spans="1:66">
      <c r="A117" s="421"/>
      <c r="B117" s="421"/>
      <c r="C117" s="421"/>
      <c r="D117" s="421"/>
      <c r="E117" s="421"/>
      <c r="F117" s="421"/>
      <c r="G117" s="421"/>
      <c r="H117" s="421"/>
      <c r="I117" s="421"/>
      <c r="J117" s="421"/>
      <c r="K117" s="421"/>
      <c r="L117" s="421"/>
      <c r="M117" s="42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56"/>
      <c r="AN117" s="456"/>
      <c r="AO117" s="456"/>
      <c r="AP117" s="456"/>
      <c r="AQ117" s="456"/>
      <c r="AR117" s="456"/>
      <c r="AS117" s="456"/>
      <c r="AT117" s="456"/>
      <c r="AU117" s="456"/>
      <c r="AV117" s="456"/>
      <c r="AW117" s="456"/>
      <c r="AX117" s="456"/>
      <c r="AY117" s="456"/>
      <c r="AZ117" s="456"/>
      <c r="BA117" s="456"/>
      <c r="BB117" s="456"/>
      <c r="BC117" s="456"/>
      <c r="BD117" s="456"/>
      <c r="BE117" s="456"/>
      <c r="BF117" s="456"/>
      <c r="BG117" s="456"/>
      <c r="BH117" s="456"/>
      <c r="BI117" s="456"/>
      <c r="BJ117" s="456"/>
      <c r="BK117" s="456"/>
      <c r="BL117" s="456"/>
      <c r="BM117" s="456"/>
      <c r="BN117" s="456"/>
    </row>
    <row r="118" spans="1:66">
      <c r="A118" s="421"/>
      <c r="B118" s="421"/>
      <c r="C118" s="421"/>
      <c r="D118" s="421"/>
      <c r="E118" s="421"/>
      <c r="F118" s="421"/>
      <c r="G118" s="421"/>
      <c r="H118" s="421"/>
      <c r="I118" s="421"/>
      <c r="J118" s="421"/>
      <c r="K118" s="421"/>
      <c r="L118" s="421"/>
      <c r="M118" s="42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56"/>
      <c r="AN118" s="456"/>
      <c r="AO118" s="456"/>
      <c r="AP118" s="456"/>
      <c r="AQ118" s="456"/>
      <c r="AR118" s="456"/>
      <c r="AS118" s="456"/>
      <c r="AT118" s="456"/>
      <c r="AU118" s="456"/>
      <c r="AV118" s="456"/>
      <c r="AW118" s="456"/>
      <c r="AX118" s="456"/>
      <c r="AY118" s="456"/>
      <c r="AZ118" s="456"/>
      <c r="BA118" s="456"/>
      <c r="BB118" s="456"/>
      <c r="BC118" s="456"/>
      <c r="BD118" s="456"/>
      <c r="BE118" s="456"/>
      <c r="BF118" s="456"/>
      <c r="BG118" s="456"/>
      <c r="BH118" s="456"/>
      <c r="BI118" s="456"/>
      <c r="BJ118" s="456"/>
      <c r="BK118" s="456"/>
      <c r="BL118" s="456"/>
      <c r="BM118" s="456"/>
      <c r="BN118" s="456"/>
    </row>
    <row r="119" spans="1:66">
      <c r="A119" s="421"/>
      <c r="B119" s="421"/>
      <c r="C119" s="421"/>
      <c r="D119" s="421"/>
      <c r="E119" s="421"/>
      <c r="F119" s="421"/>
      <c r="G119" s="421"/>
      <c r="H119" s="421"/>
      <c r="I119" s="421"/>
      <c r="J119" s="421"/>
      <c r="K119" s="421"/>
      <c r="L119" s="421"/>
      <c r="M119" s="42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56"/>
      <c r="AN119" s="456"/>
      <c r="AO119" s="456"/>
      <c r="AP119" s="456"/>
      <c r="AQ119" s="456"/>
      <c r="AR119" s="456"/>
      <c r="AS119" s="456"/>
      <c r="AT119" s="456"/>
      <c r="AU119" s="456"/>
      <c r="AV119" s="456"/>
      <c r="AW119" s="456"/>
      <c r="AX119" s="456"/>
      <c r="AY119" s="456"/>
      <c r="AZ119" s="456"/>
      <c r="BA119" s="456"/>
      <c r="BB119" s="456"/>
      <c r="BC119" s="456"/>
      <c r="BD119" s="456"/>
      <c r="BE119" s="456"/>
      <c r="BF119" s="456"/>
      <c r="BG119" s="456"/>
      <c r="BH119" s="456"/>
      <c r="BI119" s="456"/>
      <c r="BJ119" s="456"/>
      <c r="BK119" s="456"/>
      <c r="BL119" s="456"/>
      <c r="BM119" s="456"/>
      <c r="BN119" s="456"/>
    </row>
    <row r="120" spans="1:66">
      <c r="A120" s="421"/>
      <c r="B120" s="421"/>
      <c r="C120" s="421"/>
      <c r="D120" s="421"/>
      <c r="E120" s="421"/>
      <c r="F120" s="421"/>
      <c r="G120" s="421"/>
      <c r="H120" s="421"/>
      <c r="I120" s="421"/>
      <c r="J120" s="421"/>
      <c r="K120" s="421"/>
      <c r="L120" s="421"/>
      <c r="M120" s="42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56"/>
      <c r="AN120" s="456"/>
      <c r="AO120" s="456"/>
      <c r="AP120" s="456"/>
      <c r="AQ120" s="456"/>
      <c r="AR120" s="456"/>
      <c r="AS120" s="456"/>
      <c r="AT120" s="456"/>
      <c r="AU120" s="456"/>
      <c r="AV120" s="456"/>
      <c r="AW120" s="456"/>
      <c r="AX120" s="456"/>
      <c r="AY120" s="456"/>
      <c r="AZ120" s="456"/>
      <c r="BA120" s="456"/>
      <c r="BB120" s="456"/>
      <c r="BC120" s="456"/>
      <c r="BD120" s="456"/>
      <c r="BE120" s="456"/>
      <c r="BF120" s="456"/>
      <c r="BG120" s="456"/>
      <c r="BH120" s="456"/>
      <c r="BI120" s="456"/>
      <c r="BJ120" s="456"/>
      <c r="BK120" s="456"/>
      <c r="BL120" s="456"/>
      <c r="BM120" s="456"/>
      <c r="BN120" s="456"/>
    </row>
    <row r="121" spans="1:66">
      <c r="A121" s="421"/>
      <c r="B121" s="421"/>
      <c r="C121" s="421"/>
      <c r="D121" s="421"/>
      <c r="E121" s="421"/>
      <c r="F121" s="421"/>
      <c r="G121" s="421"/>
      <c r="H121" s="421"/>
      <c r="I121" s="421"/>
      <c r="J121" s="421"/>
      <c r="K121" s="421"/>
      <c r="L121" s="421"/>
      <c r="M121" s="42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56"/>
      <c r="AN121" s="456"/>
      <c r="AO121" s="456"/>
      <c r="AP121" s="456"/>
      <c r="AQ121" s="456"/>
      <c r="AR121" s="456"/>
      <c r="AS121" s="456"/>
      <c r="AT121" s="456"/>
      <c r="AU121" s="456"/>
      <c r="AV121" s="456"/>
      <c r="AW121" s="456"/>
      <c r="AX121" s="456"/>
      <c r="AY121" s="456"/>
      <c r="AZ121" s="456"/>
      <c r="BA121" s="456"/>
      <c r="BB121" s="456"/>
      <c r="BC121" s="456"/>
      <c r="BD121" s="456"/>
      <c r="BE121" s="456"/>
      <c r="BF121" s="456"/>
      <c r="BG121" s="456"/>
      <c r="BH121" s="456"/>
      <c r="BI121" s="456"/>
      <c r="BJ121" s="456"/>
      <c r="BK121" s="456"/>
      <c r="BL121" s="456"/>
      <c r="BM121" s="456"/>
      <c r="BN121" s="456"/>
    </row>
    <row r="122" spans="1:66">
      <c r="A122" s="421"/>
      <c r="B122" s="421"/>
      <c r="C122" s="421"/>
      <c r="D122" s="421"/>
      <c r="E122" s="421"/>
      <c r="F122" s="421"/>
      <c r="G122" s="421"/>
      <c r="H122" s="421"/>
      <c r="I122" s="421"/>
      <c r="J122" s="421"/>
      <c r="K122" s="421"/>
      <c r="L122" s="421"/>
      <c r="M122" s="42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56"/>
      <c r="AN122" s="456"/>
      <c r="AO122" s="456"/>
      <c r="AP122" s="456"/>
      <c r="AQ122" s="456"/>
      <c r="AR122" s="456"/>
      <c r="AS122" s="456"/>
      <c r="AT122" s="456"/>
      <c r="AU122" s="456"/>
      <c r="AV122" s="456"/>
      <c r="AW122" s="456"/>
      <c r="AX122" s="456"/>
      <c r="AY122" s="456"/>
      <c r="AZ122" s="456"/>
      <c r="BA122" s="456"/>
      <c r="BB122" s="456"/>
      <c r="BC122" s="456"/>
      <c r="BD122" s="456"/>
      <c r="BE122" s="456"/>
      <c r="BF122" s="456"/>
      <c r="BG122" s="456"/>
      <c r="BH122" s="456"/>
      <c r="BI122" s="456"/>
      <c r="BJ122" s="456"/>
      <c r="BK122" s="456"/>
      <c r="BL122" s="456"/>
      <c r="BM122" s="456"/>
      <c r="BN122" s="456"/>
    </row>
    <row r="123" spans="1:66">
      <c r="A123" s="421"/>
      <c r="B123" s="421"/>
      <c r="C123" s="421"/>
      <c r="D123" s="421"/>
      <c r="E123" s="421"/>
      <c r="F123" s="421"/>
      <c r="G123" s="421"/>
      <c r="H123" s="421"/>
      <c r="I123" s="421"/>
      <c r="J123" s="421"/>
      <c r="K123" s="421"/>
      <c r="L123" s="421"/>
      <c r="M123" s="42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56"/>
      <c r="AN123" s="456"/>
      <c r="AO123" s="456"/>
      <c r="AP123" s="456"/>
      <c r="AQ123" s="456"/>
      <c r="AR123" s="456"/>
      <c r="AS123" s="456"/>
      <c r="AT123" s="456"/>
      <c r="AU123" s="456"/>
      <c r="AV123" s="456"/>
      <c r="AW123" s="456"/>
      <c r="AX123" s="456"/>
      <c r="AY123" s="456"/>
      <c r="AZ123" s="456"/>
      <c r="BA123" s="456"/>
      <c r="BB123" s="456"/>
      <c r="BC123" s="456"/>
      <c r="BD123" s="456"/>
      <c r="BE123" s="456"/>
      <c r="BF123" s="456"/>
      <c r="BG123" s="456"/>
      <c r="BH123" s="456"/>
      <c r="BI123" s="456"/>
      <c r="BJ123" s="456"/>
      <c r="BK123" s="456"/>
      <c r="BL123" s="456"/>
      <c r="BM123" s="456"/>
      <c r="BN123" s="456"/>
    </row>
    <row r="124" spans="1:66">
      <c r="A124" s="421"/>
      <c r="B124" s="421"/>
      <c r="C124" s="421"/>
      <c r="D124" s="421"/>
      <c r="E124" s="421"/>
      <c r="F124" s="421"/>
      <c r="G124" s="421"/>
      <c r="H124" s="421"/>
      <c r="I124" s="421"/>
      <c r="J124" s="421"/>
      <c r="K124" s="421"/>
      <c r="L124" s="421"/>
      <c r="M124" s="42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56"/>
      <c r="AN124" s="456"/>
      <c r="AO124" s="456"/>
      <c r="AP124" s="456"/>
      <c r="AQ124" s="456"/>
      <c r="AR124" s="456"/>
      <c r="AS124" s="456"/>
      <c r="AT124" s="456"/>
      <c r="AU124" s="456"/>
      <c r="AV124" s="456"/>
      <c r="AW124" s="456"/>
      <c r="AX124" s="456"/>
      <c r="AY124" s="456"/>
      <c r="AZ124" s="456"/>
      <c r="BA124" s="456"/>
      <c r="BB124" s="456"/>
      <c r="BC124" s="456"/>
      <c r="BD124" s="456"/>
      <c r="BE124" s="456"/>
      <c r="BF124" s="456"/>
      <c r="BG124" s="456"/>
      <c r="BH124" s="456"/>
      <c r="BI124" s="456"/>
      <c r="BJ124" s="456"/>
      <c r="BK124" s="456"/>
      <c r="BL124" s="456"/>
      <c r="BM124" s="456"/>
      <c r="BN124" s="456"/>
    </row>
    <row r="125" spans="1:66">
      <c r="A125" s="421"/>
      <c r="B125" s="421"/>
      <c r="C125" s="421"/>
      <c r="D125" s="421"/>
      <c r="E125" s="421"/>
      <c r="F125" s="421"/>
      <c r="G125" s="421"/>
      <c r="H125" s="421"/>
      <c r="I125" s="421"/>
      <c r="J125" s="421"/>
      <c r="K125" s="421"/>
      <c r="L125" s="421"/>
      <c r="M125" s="42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row>
    <row r="126" spans="1:66">
      <c r="A126" s="421"/>
      <c r="B126" s="421"/>
      <c r="C126" s="421"/>
      <c r="D126" s="421"/>
      <c r="E126" s="421"/>
      <c r="F126" s="421"/>
      <c r="G126" s="421"/>
      <c r="H126" s="421"/>
      <c r="I126" s="421"/>
      <c r="J126" s="421"/>
      <c r="K126" s="421"/>
      <c r="L126" s="421"/>
      <c r="M126" s="42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56"/>
      <c r="AN126" s="456"/>
      <c r="AO126" s="456"/>
      <c r="AP126" s="456"/>
      <c r="AQ126" s="456"/>
      <c r="AR126" s="456"/>
      <c r="AS126" s="456"/>
      <c r="AT126" s="456"/>
      <c r="AU126" s="456"/>
      <c r="AV126" s="456"/>
      <c r="AW126" s="456"/>
      <c r="AX126" s="456"/>
      <c r="AY126" s="456"/>
      <c r="AZ126" s="456"/>
      <c r="BA126" s="456"/>
      <c r="BB126" s="456"/>
      <c r="BC126" s="456"/>
      <c r="BD126" s="456"/>
      <c r="BE126" s="456"/>
      <c r="BF126" s="456"/>
      <c r="BG126" s="456"/>
      <c r="BH126" s="456"/>
      <c r="BI126" s="456"/>
      <c r="BJ126" s="456"/>
      <c r="BK126" s="456"/>
      <c r="BL126" s="456"/>
      <c r="BM126" s="456"/>
      <c r="BN126" s="456"/>
    </row>
    <row r="127" spans="1:66">
      <c r="A127" s="421"/>
      <c r="B127" s="421"/>
      <c r="C127" s="421"/>
      <c r="D127" s="421"/>
      <c r="E127" s="421"/>
      <c r="F127" s="421"/>
      <c r="G127" s="421"/>
      <c r="H127" s="421"/>
      <c r="I127" s="421"/>
      <c r="J127" s="421"/>
      <c r="K127" s="421"/>
      <c r="L127" s="421"/>
      <c r="M127" s="42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56"/>
      <c r="AN127" s="456"/>
      <c r="AO127" s="456"/>
      <c r="AP127" s="456"/>
      <c r="AQ127" s="456"/>
      <c r="AR127" s="456"/>
      <c r="AS127" s="456"/>
      <c r="AT127" s="456"/>
      <c r="AU127" s="456"/>
      <c r="AV127" s="456"/>
      <c r="AW127" s="456"/>
      <c r="AX127" s="456"/>
      <c r="AY127" s="456"/>
      <c r="AZ127" s="456"/>
      <c r="BA127" s="456"/>
      <c r="BB127" s="456"/>
      <c r="BC127" s="456"/>
      <c r="BD127" s="456"/>
      <c r="BE127" s="456"/>
      <c r="BF127" s="456"/>
      <c r="BG127" s="456"/>
      <c r="BH127" s="456"/>
      <c r="BI127" s="456"/>
      <c r="BJ127" s="456"/>
      <c r="BK127" s="456"/>
      <c r="BL127" s="456"/>
      <c r="BM127" s="456"/>
      <c r="BN127" s="456"/>
    </row>
    <row r="128" spans="1:66">
      <c r="A128" s="421"/>
      <c r="B128" s="421"/>
      <c r="C128" s="421"/>
      <c r="D128" s="421"/>
      <c r="E128" s="421"/>
      <c r="F128" s="421"/>
      <c r="G128" s="421"/>
      <c r="H128" s="421"/>
      <c r="I128" s="421"/>
      <c r="J128" s="421"/>
      <c r="K128" s="421"/>
      <c r="L128" s="421"/>
      <c r="M128" s="42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56"/>
      <c r="AN128" s="456"/>
      <c r="AO128" s="456"/>
      <c r="AP128" s="456"/>
      <c r="AQ128" s="456"/>
      <c r="AR128" s="456"/>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row>
    <row r="129" spans="1:66">
      <c r="A129" s="421"/>
      <c r="B129" s="421"/>
      <c r="C129" s="421"/>
      <c r="D129" s="421"/>
      <c r="E129" s="421"/>
      <c r="F129" s="421"/>
      <c r="G129" s="421"/>
      <c r="H129" s="421"/>
      <c r="I129" s="421"/>
      <c r="J129" s="421"/>
      <c r="K129" s="421"/>
      <c r="L129" s="421"/>
      <c r="M129" s="42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56"/>
      <c r="AN129" s="456"/>
      <c r="AO129" s="456"/>
      <c r="AP129" s="456"/>
      <c r="AQ129" s="456"/>
      <c r="AR129" s="456"/>
      <c r="AS129" s="456"/>
      <c r="AT129" s="456"/>
      <c r="AU129" s="456"/>
      <c r="AV129" s="456"/>
      <c r="AW129" s="456"/>
      <c r="AX129" s="456"/>
      <c r="AY129" s="456"/>
      <c r="AZ129" s="456"/>
      <c r="BA129" s="456"/>
      <c r="BB129" s="456"/>
      <c r="BC129" s="456"/>
      <c r="BD129" s="456"/>
      <c r="BE129" s="456"/>
      <c r="BF129" s="456"/>
      <c r="BG129" s="456"/>
      <c r="BH129" s="456"/>
      <c r="BI129" s="456"/>
      <c r="BJ129" s="456"/>
      <c r="BK129" s="456"/>
      <c r="BL129" s="456"/>
      <c r="BM129" s="456"/>
      <c r="BN129" s="456"/>
    </row>
    <row r="130" spans="1:66">
      <c r="A130" s="421"/>
      <c r="B130" s="421"/>
      <c r="C130" s="421"/>
      <c r="D130" s="421"/>
      <c r="E130" s="421"/>
      <c r="F130" s="421"/>
      <c r="G130" s="421"/>
      <c r="H130" s="421"/>
      <c r="I130" s="421"/>
      <c r="J130" s="421"/>
      <c r="K130" s="421"/>
      <c r="L130" s="421"/>
      <c r="M130" s="42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56"/>
      <c r="AN130" s="456"/>
      <c r="AO130" s="456"/>
      <c r="AP130" s="456"/>
      <c r="AQ130" s="456"/>
      <c r="AR130" s="456"/>
      <c r="AS130" s="456"/>
      <c r="AT130" s="456"/>
      <c r="AU130" s="456"/>
      <c r="AV130" s="456"/>
      <c r="AW130" s="456"/>
      <c r="AX130" s="456"/>
      <c r="AY130" s="456"/>
      <c r="AZ130" s="456"/>
      <c r="BA130" s="456"/>
      <c r="BB130" s="456"/>
      <c r="BC130" s="456"/>
      <c r="BD130" s="456"/>
      <c r="BE130" s="456"/>
      <c r="BF130" s="456"/>
      <c r="BG130" s="456"/>
      <c r="BH130" s="456"/>
      <c r="BI130" s="456"/>
      <c r="BJ130" s="456"/>
      <c r="BK130" s="456"/>
      <c r="BL130" s="456"/>
      <c r="BM130" s="456"/>
      <c r="BN130" s="456"/>
    </row>
    <row r="131" spans="1:66">
      <c r="A131" s="421"/>
      <c r="B131" s="421"/>
      <c r="C131" s="421"/>
      <c r="D131" s="421"/>
      <c r="E131" s="421"/>
      <c r="F131" s="421"/>
      <c r="G131" s="421"/>
      <c r="H131" s="421"/>
      <c r="I131" s="421"/>
      <c r="J131" s="421"/>
      <c r="K131" s="421"/>
      <c r="L131" s="421"/>
      <c r="M131" s="42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56"/>
      <c r="AN131" s="456"/>
      <c r="AO131" s="456"/>
      <c r="AP131" s="456"/>
      <c r="AQ131" s="456"/>
      <c r="AR131" s="456"/>
      <c r="AS131" s="456"/>
      <c r="AT131" s="456"/>
      <c r="AU131" s="456"/>
      <c r="AV131" s="456"/>
      <c r="AW131" s="456"/>
      <c r="AX131" s="456"/>
      <c r="AY131" s="456"/>
      <c r="AZ131" s="456"/>
      <c r="BA131" s="456"/>
      <c r="BB131" s="456"/>
      <c r="BC131" s="456"/>
      <c r="BD131" s="456"/>
      <c r="BE131" s="456"/>
      <c r="BF131" s="456"/>
      <c r="BG131" s="456"/>
      <c r="BH131" s="456"/>
      <c r="BI131" s="456"/>
      <c r="BJ131" s="456"/>
      <c r="BK131" s="456"/>
      <c r="BL131" s="456"/>
      <c r="BM131" s="456"/>
      <c r="BN131" s="456"/>
    </row>
    <row r="132" spans="1:66">
      <c r="A132" s="421"/>
      <c r="B132" s="421"/>
      <c r="C132" s="421"/>
      <c r="D132" s="421"/>
      <c r="E132" s="421"/>
      <c r="F132" s="421"/>
      <c r="G132" s="421"/>
      <c r="H132" s="421"/>
      <c r="I132" s="421"/>
      <c r="J132" s="421"/>
      <c r="K132" s="421"/>
      <c r="L132" s="421"/>
      <c r="M132" s="42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456"/>
      <c r="BL132" s="456"/>
      <c r="BM132" s="456"/>
      <c r="BN132" s="456"/>
    </row>
    <row r="133" spans="1:66">
      <c r="A133" s="421"/>
      <c r="B133" s="421"/>
      <c r="C133" s="421"/>
      <c r="D133" s="421"/>
      <c r="E133" s="421"/>
      <c r="F133" s="421"/>
      <c r="G133" s="421"/>
      <c r="H133" s="421"/>
      <c r="I133" s="421"/>
      <c r="J133" s="421"/>
      <c r="K133" s="421"/>
      <c r="L133" s="421"/>
      <c r="M133" s="42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row>
    <row r="134" spans="1:66">
      <c r="A134" s="421"/>
      <c r="B134" s="421"/>
      <c r="C134" s="421"/>
      <c r="D134" s="421"/>
      <c r="E134" s="421"/>
      <c r="F134" s="421"/>
      <c r="G134" s="421"/>
      <c r="H134" s="421"/>
      <c r="I134" s="421"/>
      <c r="J134" s="421"/>
      <c r="K134" s="421"/>
      <c r="L134" s="421"/>
      <c r="M134" s="42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row>
    <row r="135" spans="1:66">
      <c r="A135" s="421"/>
      <c r="B135" s="421"/>
      <c r="C135" s="421"/>
      <c r="D135" s="421"/>
      <c r="E135" s="421"/>
      <c r="F135" s="421"/>
      <c r="G135" s="421"/>
      <c r="H135" s="421"/>
      <c r="I135" s="421"/>
      <c r="J135" s="421"/>
      <c r="K135" s="421"/>
      <c r="L135" s="421"/>
      <c r="M135" s="42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56"/>
      <c r="AN135" s="456"/>
      <c r="AO135" s="456"/>
      <c r="AP135" s="456"/>
      <c r="AQ135" s="456"/>
      <c r="AR135" s="456"/>
      <c r="AS135" s="456"/>
      <c r="AT135" s="456"/>
      <c r="AU135" s="456"/>
      <c r="AV135" s="456"/>
      <c r="AW135" s="456"/>
      <c r="AX135" s="456"/>
      <c r="AY135" s="456"/>
      <c r="AZ135" s="456"/>
      <c r="BA135" s="456"/>
      <c r="BB135" s="456"/>
      <c r="BC135" s="456"/>
      <c r="BD135" s="456"/>
      <c r="BE135" s="456"/>
      <c r="BF135" s="456"/>
      <c r="BG135" s="456"/>
      <c r="BH135" s="456"/>
      <c r="BI135" s="456"/>
      <c r="BJ135" s="456"/>
      <c r="BK135" s="456"/>
      <c r="BL135" s="456"/>
      <c r="BM135" s="456"/>
      <c r="BN135" s="456"/>
    </row>
    <row r="136" spans="1:66">
      <c r="A136" s="421"/>
      <c r="B136" s="421"/>
      <c r="C136" s="421"/>
      <c r="D136" s="421"/>
      <c r="E136" s="421"/>
      <c r="F136" s="421"/>
      <c r="G136" s="421"/>
      <c r="H136" s="421"/>
      <c r="I136" s="421"/>
      <c r="J136" s="421"/>
      <c r="K136" s="421"/>
      <c r="L136" s="421"/>
      <c r="M136" s="42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56"/>
      <c r="AN136" s="456"/>
      <c r="AO136" s="456"/>
      <c r="AP136" s="456"/>
      <c r="AQ136" s="456"/>
      <c r="AR136" s="456"/>
      <c r="AS136" s="456"/>
      <c r="AT136" s="456"/>
      <c r="AU136" s="456"/>
      <c r="AV136" s="456"/>
      <c r="AW136" s="456"/>
      <c r="AX136" s="456"/>
      <c r="AY136" s="456"/>
      <c r="AZ136" s="456"/>
      <c r="BA136" s="456"/>
      <c r="BB136" s="456"/>
      <c r="BC136" s="456"/>
      <c r="BD136" s="456"/>
      <c r="BE136" s="456"/>
      <c r="BF136" s="456"/>
      <c r="BG136" s="456"/>
      <c r="BH136" s="456"/>
      <c r="BI136" s="456"/>
      <c r="BJ136" s="456"/>
      <c r="BK136" s="456"/>
      <c r="BL136" s="456"/>
      <c r="BM136" s="456"/>
      <c r="BN136" s="456"/>
    </row>
    <row r="137" spans="1:66">
      <c r="A137" s="421"/>
      <c r="B137" s="421"/>
      <c r="C137" s="421"/>
      <c r="D137" s="421"/>
      <c r="E137" s="421"/>
      <c r="F137" s="421"/>
      <c r="G137" s="421"/>
      <c r="H137" s="421"/>
      <c r="I137" s="421"/>
      <c r="J137" s="421"/>
      <c r="K137" s="421"/>
      <c r="L137" s="421"/>
      <c r="M137" s="42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56"/>
      <c r="AN137" s="456"/>
      <c r="AO137" s="456"/>
      <c r="AP137" s="456"/>
      <c r="AQ137" s="456"/>
      <c r="AR137" s="456"/>
      <c r="AS137" s="456"/>
      <c r="AT137" s="456"/>
      <c r="AU137" s="456"/>
      <c r="AV137" s="456"/>
      <c r="AW137" s="456"/>
      <c r="AX137" s="456"/>
      <c r="AY137" s="456"/>
      <c r="AZ137" s="456"/>
      <c r="BA137" s="456"/>
      <c r="BB137" s="456"/>
      <c r="BC137" s="456"/>
      <c r="BD137" s="456"/>
      <c r="BE137" s="456"/>
      <c r="BF137" s="456"/>
      <c r="BG137" s="456"/>
      <c r="BH137" s="456"/>
      <c r="BI137" s="456"/>
      <c r="BJ137" s="456"/>
      <c r="BK137" s="456"/>
      <c r="BL137" s="456"/>
      <c r="BM137" s="456"/>
      <c r="BN137" s="456"/>
    </row>
    <row r="138" spans="1:66">
      <c r="A138" s="421"/>
      <c r="B138" s="421"/>
      <c r="C138" s="421"/>
      <c r="D138" s="421"/>
      <c r="E138" s="421"/>
      <c r="F138" s="421"/>
      <c r="G138" s="421"/>
      <c r="H138" s="421"/>
      <c r="I138" s="421"/>
      <c r="J138" s="421"/>
      <c r="K138" s="421"/>
      <c r="L138" s="421"/>
      <c r="M138" s="42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56"/>
      <c r="AN138" s="456"/>
      <c r="AO138" s="456"/>
      <c r="AP138" s="456"/>
      <c r="AQ138" s="456"/>
      <c r="AR138" s="456"/>
      <c r="AS138" s="456"/>
      <c r="AT138" s="456"/>
      <c r="AU138" s="456"/>
      <c r="AV138" s="456"/>
      <c r="AW138" s="456"/>
      <c r="AX138" s="456"/>
      <c r="AY138" s="456"/>
      <c r="AZ138" s="456"/>
      <c r="BA138" s="456"/>
      <c r="BB138" s="456"/>
      <c r="BC138" s="456"/>
      <c r="BD138" s="456"/>
      <c r="BE138" s="456"/>
      <c r="BF138" s="456"/>
      <c r="BG138" s="456"/>
      <c r="BH138" s="456"/>
      <c r="BI138" s="456"/>
      <c r="BJ138" s="456"/>
      <c r="BK138" s="456"/>
      <c r="BL138" s="456"/>
      <c r="BM138" s="456"/>
      <c r="BN138" s="456"/>
    </row>
    <row r="139" spans="1:66">
      <c r="A139" s="421"/>
      <c r="B139" s="421"/>
      <c r="C139" s="421"/>
      <c r="D139" s="421"/>
      <c r="E139" s="421"/>
      <c r="F139" s="421"/>
      <c r="G139" s="421"/>
      <c r="H139" s="421"/>
      <c r="I139" s="421"/>
      <c r="J139" s="421"/>
      <c r="K139" s="421"/>
      <c r="L139" s="421"/>
      <c r="M139" s="42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row>
    <row r="140" spans="1:66">
      <c r="A140" s="421"/>
      <c r="B140" s="421"/>
      <c r="C140" s="421"/>
      <c r="D140" s="421"/>
      <c r="E140" s="421"/>
      <c r="F140" s="421"/>
      <c r="G140" s="421"/>
      <c r="H140" s="421"/>
      <c r="I140" s="421"/>
      <c r="J140" s="421"/>
      <c r="K140" s="421"/>
      <c r="L140" s="421"/>
      <c r="M140" s="42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56"/>
      <c r="AN140" s="456"/>
      <c r="AO140" s="456"/>
      <c r="AP140" s="456"/>
      <c r="AQ140" s="456"/>
      <c r="AR140" s="456"/>
      <c r="AS140" s="456"/>
      <c r="AT140" s="456"/>
      <c r="AU140" s="456"/>
      <c r="AV140" s="456"/>
      <c r="AW140" s="456"/>
      <c r="AX140" s="456"/>
      <c r="AY140" s="456"/>
      <c r="AZ140" s="456"/>
      <c r="BA140" s="456"/>
      <c r="BB140" s="456"/>
      <c r="BC140" s="456"/>
      <c r="BD140" s="456"/>
      <c r="BE140" s="456"/>
      <c r="BF140" s="456"/>
      <c r="BG140" s="456"/>
      <c r="BH140" s="456"/>
      <c r="BI140" s="456"/>
      <c r="BJ140" s="456"/>
      <c r="BK140" s="456"/>
      <c r="BL140" s="456"/>
      <c r="BM140" s="456"/>
      <c r="BN140" s="456"/>
    </row>
    <row r="141" spans="1:66">
      <c r="A141" s="421"/>
      <c r="B141" s="421"/>
      <c r="C141" s="421"/>
      <c r="D141" s="421"/>
      <c r="E141" s="421"/>
      <c r="F141" s="421"/>
      <c r="G141" s="421"/>
      <c r="H141" s="421"/>
      <c r="I141" s="421"/>
      <c r="J141" s="421"/>
      <c r="K141" s="421"/>
      <c r="L141" s="421"/>
      <c r="M141" s="42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56"/>
      <c r="AN141" s="456"/>
      <c r="AO141" s="456"/>
      <c r="AP141" s="456"/>
      <c r="AQ141" s="456"/>
      <c r="AR141" s="456"/>
      <c r="AS141" s="456"/>
      <c r="AT141" s="456"/>
      <c r="AU141" s="456"/>
      <c r="AV141" s="456"/>
      <c r="AW141" s="456"/>
      <c r="AX141" s="456"/>
      <c r="AY141" s="456"/>
      <c r="AZ141" s="456"/>
      <c r="BA141" s="456"/>
      <c r="BB141" s="456"/>
      <c r="BC141" s="456"/>
      <c r="BD141" s="456"/>
      <c r="BE141" s="456"/>
      <c r="BF141" s="456"/>
      <c r="BG141" s="456"/>
      <c r="BH141" s="456"/>
      <c r="BI141" s="456"/>
      <c r="BJ141" s="456"/>
      <c r="BK141" s="456"/>
      <c r="BL141" s="456"/>
      <c r="BM141" s="456"/>
      <c r="BN141" s="456"/>
    </row>
    <row r="142" spans="1:66">
      <c r="A142" s="421"/>
      <c r="B142" s="421"/>
      <c r="C142" s="421"/>
      <c r="D142" s="421"/>
      <c r="E142" s="421"/>
      <c r="F142" s="421"/>
      <c r="G142" s="421"/>
      <c r="H142" s="421"/>
      <c r="I142" s="421"/>
      <c r="J142" s="421"/>
      <c r="K142" s="421"/>
      <c r="L142" s="421"/>
      <c r="M142" s="42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row>
    <row r="143" spans="1:66">
      <c r="A143" s="421"/>
      <c r="B143" s="421"/>
      <c r="C143" s="421"/>
      <c r="D143" s="421"/>
      <c r="E143" s="421"/>
      <c r="F143" s="421"/>
      <c r="G143" s="421"/>
      <c r="H143" s="421"/>
      <c r="I143" s="421"/>
      <c r="J143" s="421"/>
      <c r="K143" s="421"/>
      <c r="L143" s="421"/>
      <c r="M143" s="42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6"/>
      <c r="BI143" s="456"/>
      <c r="BJ143" s="456"/>
      <c r="BK143" s="456"/>
      <c r="BL143" s="456"/>
      <c r="BM143" s="456"/>
      <c r="BN143" s="456"/>
    </row>
    <row r="144" spans="1:66">
      <c r="A144" s="421"/>
      <c r="B144" s="421"/>
      <c r="C144" s="421"/>
      <c r="D144" s="421"/>
      <c r="E144" s="421"/>
      <c r="F144" s="421"/>
      <c r="G144" s="421"/>
      <c r="H144" s="421"/>
      <c r="I144" s="421"/>
      <c r="J144" s="421"/>
      <c r="K144" s="421"/>
      <c r="L144" s="421"/>
      <c r="M144" s="42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56"/>
      <c r="AN144" s="456"/>
      <c r="AO144" s="456"/>
      <c r="AP144" s="456"/>
      <c r="AQ144" s="456"/>
      <c r="AR144" s="456"/>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row>
    <row r="145" spans="1:66">
      <c r="A145" s="421"/>
      <c r="B145" s="421"/>
      <c r="C145" s="421"/>
      <c r="D145" s="421"/>
      <c r="E145" s="421"/>
      <c r="F145" s="421"/>
      <c r="G145" s="421"/>
      <c r="H145" s="421"/>
      <c r="I145" s="421"/>
      <c r="J145" s="421"/>
      <c r="K145" s="421"/>
      <c r="L145" s="421"/>
      <c r="M145" s="42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56"/>
      <c r="AN145" s="456"/>
      <c r="AO145" s="456"/>
      <c r="AP145" s="456"/>
      <c r="AQ145" s="456"/>
      <c r="AR145" s="456"/>
      <c r="AS145" s="456"/>
      <c r="AT145" s="456"/>
      <c r="AU145" s="456"/>
      <c r="AV145" s="456"/>
      <c r="AW145" s="456"/>
      <c r="AX145" s="456"/>
      <c r="AY145" s="456"/>
      <c r="AZ145" s="456"/>
      <c r="BA145" s="456"/>
      <c r="BB145" s="456"/>
      <c r="BC145" s="456"/>
      <c r="BD145" s="456"/>
      <c r="BE145" s="456"/>
      <c r="BF145" s="456"/>
      <c r="BG145" s="456"/>
      <c r="BH145" s="456"/>
      <c r="BI145" s="456"/>
      <c r="BJ145" s="456"/>
      <c r="BK145" s="456"/>
      <c r="BL145" s="456"/>
      <c r="BM145" s="456"/>
      <c r="BN145" s="456"/>
    </row>
    <row r="146" spans="1:66">
      <c r="A146" s="421"/>
      <c r="B146" s="421"/>
      <c r="C146" s="421"/>
      <c r="D146" s="421"/>
      <c r="E146" s="421"/>
      <c r="F146" s="421"/>
      <c r="G146" s="421"/>
      <c r="H146" s="421"/>
      <c r="I146" s="421"/>
      <c r="J146" s="421"/>
      <c r="K146" s="421"/>
      <c r="L146" s="421"/>
      <c r="M146" s="42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56"/>
      <c r="AN146" s="456"/>
      <c r="AO146" s="456"/>
      <c r="AP146" s="456"/>
      <c r="AQ146" s="456"/>
      <c r="AR146" s="456"/>
      <c r="AS146" s="456"/>
      <c r="AT146" s="456"/>
      <c r="AU146" s="456"/>
      <c r="AV146" s="456"/>
      <c r="AW146" s="456"/>
      <c r="AX146" s="456"/>
      <c r="AY146" s="456"/>
      <c r="AZ146" s="456"/>
      <c r="BA146" s="456"/>
      <c r="BB146" s="456"/>
      <c r="BC146" s="456"/>
      <c r="BD146" s="456"/>
      <c r="BE146" s="456"/>
      <c r="BF146" s="456"/>
      <c r="BG146" s="456"/>
      <c r="BH146" s="456"/>
      <c r="BI146" s="456"/>
      <c r="BJ146" s="456"/>
      <c r="BK146" s="456"/>
      <c r="BL146" s="456"/>
      <c r="BM146" s="456"/>
      <c r="BN146" s="456"/>
    </row>
    <row r="147" spans="1:66">
      <c r="A147" s="421"/>
      <c r="B147" s="421"/>
      <c r="C147" s="421"/>
      <c r="D147" s="421"/>
      <c r="E147" s="421"/>
      <c r="F147" s="421"/>
      <c r="G147" s="421"/>
      <c r="H147" s="421"/>
      <c r="I147" s="421"/>
      <c r="J147" s="421"/>
      <c r="K147" s="421"/>
      <c r="L147" s="421"/>
      <c r="M147" s="42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56"/>
      <c r="AN147" s="456"/>
      <c r="AO147" s="456"/>
      <c r="AP147" s="456"/>
      <c r="AQ147" s="456"/>
      <c r="AR147" s="456"/>
      <c r="AS147" s="456"/>
      <c r="AT147" s="456"/>
      <c r="AU147" s="456"/>
      <c r="AV147" s="456"/>
      <c r="AW147" s="456"/>
      <c r="AX147" s="456"/>
      <c r="AY147" s="456"/>
      <c r="AZ147" s="456"/>
      <c r="BA147" s="456"/>
      <c r="BB147" s="456"/>
      <c r="BC147" s="456"/>
      <c r="BD147" s="456"/>
      <c r="BE147" s="456"/>
      <c r="BF147" s="456"/>
      <c r="BG147" s="456"/>
      <c r="BH147" s="456"/>
      <c r="BI147" s="456"/>
      <c r="BJ147" s="456"/>
      <c r="BK147" s="456"/>
      <c r="BL147" s="456"/>
      <c r="BM147" s="456"/>
      <c r="BN147" s="456"/>
    </row>
    <row r="148" spans="1:66">
      <c r="A148" s="421"/>
      <c r="B148" s="421"/>
      <c r="C148" s="421"/>
      <c r="D148" s="421"/>
      <c r="E148" s="421"/>
      <c r="F148" s="421"/>
      <c r="G148" s="421"/>
      <c r="H148" s="421"/>
      <c r="I148" s="421"/>
      <c r="J148" s="421"/>
      <c r="K148" s="421"/>
      <c r="L148" s="421"/>
      <c r="M148" s="42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56"/>
      <c r="AN148" s="456"/>
      <c r="AO148" s="456"/>
      <c r="AP148" s="456"/>
      <c r="AQ148" s="456"/>
      <c r="AR148" s="456"/>
      <c r="AS148" s="456"/>
      <c r="AT148" s="456"/>
      <c r="AU148" s="456"/>
      <c r="AV148" s="456"/>
      <c r="AW148" s="456"/>
      <c r="AX148" s="456"/>
      <c r="AY148" s="456"/>
      <c r="AZ148" s="456"/>
      <c r="BA148" s="456"/>
      <c r="BB148" s="456"/>
      <c r="BC148" s="456"/>
      <c r="BD148" s="456"/>
      <c r="BE148" s="456"/>
      <c r="BF148" s="456"/>
      <c r="BG148" s="456"/>
      <c r="BH148" s="456"/>
      <c r="BI148" s="456"/>
      <c r="BJ148" s="456"/>
      <c r="BK148" s="456"/>
      <c r="BL148" s="456"/>
      <c r="BM148" s="456"/>
      <c r="BN148" s="456"/>
    </row>
    <row r="149" spans="1:66">
      <c r="A149" s="421"/>
      <c r="B149" s="421"/>
      <c r="C149" s="421"/>
      <c r="D149" s="421"/>
      <c r="E149" s="421"/>
      <c r="F149" s="421"/>
      <c r="G149" s="421"/>
      <c r="H149" s="421"/>
      <c r="I149" s="421"/>
      <c r="J149" s="421"/>
      <c r="K149" s="421"/>
      <c r="L149" s="421"/>
      <c r="M149" s="42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56"/>
      <c r="AN149" s="456"/>
      <c r="AO149" s="456"/>
      <c r="AP149" s="456"/>
      <c r="AQ149" s="456"/>
      <c r="AR149" s="456"/>
      <c r="AS149" s="456"/>
      <c r="AT149" s="456"/>
      <c r="AU149" s="456"/>
      <c r="AV149" s="456"/>
      <c r="AW149" s="456"/>
      <c r="AX149" s="456"/>
      <c r="AY149" s="456"/>
      <c r="AZ149" s="456"/>
      <c r="BA149" s="456"/>
      <c r="BB149" s="456"/>
      <c r="BC149" s="456"/>
      <c r="BD149" s="456"/>
      <c r="BE149" s="456"/>
      <c r="BF149" s="456"/>
      <c r="BG149" s="456"/>
      <c r="BH149" s="456"/>
      <c r="BI149" s="456"/>
      <c r="BJ149" s="456"/>
      <c r="BK149" s="456"/>
      <c r="BL149" s="456"/>
      <c r="BM149" s="456"/>
      <c r="BN149" s="456"/>
    </row>
    <row r="150" spans="1:66">
      <c r="A150" s="421"/>
      <c r="B150" s="421"/>
      <c r="C150" s="421"/>
      <c r="D150" s="421"/>
      <c r="E150" s="421"/>
      <c r="F150" s="421"/>
      <c r="G150" s="421"/>
      <c r="H150" s="421"/>
      <c r="I150" s="421"/>
      <c r="J150" s="421"/>
      <c r="K150" s="421"/>
      <c r="L150" s="421"/>
      <c r="M150" s="42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56"/>
      <c r="AN150" s="456"/>
      <c r="AO150" s="456"/>
      <c r="AP150" s="456"/>
      <c r="AQ150" s="456"/>
      <c r="AR150" s="456"/>
      <c r="AS150" s="456"/>
      <c r="AT150" s="456"/>
      <c r="AU150" s="456"/>
      <c r="AV150" s="456"/>
      <c r="AW150" s="456"/>
      <c r="AX150" s="456"/>
      <c r="AY150" s="456"/>
      <c r="AZ150" s="456"/>
      <c r="BA150" s="456"/>
      <c r="BB150" s="456"/>
      <c r="BC150" s="456"/>
      <c r="BD150" s="456"/>
      <c r="BE150" s="456"/>
      <c r="BF150" s="456"/>
      <c r="BG150" s="456"/>
      <c r="BH150" s="456"/>
      <c r="BI150" s="456"/>
      <c r="BJ150" s="456"/>
      <c r="BK150" s="456"/>
      <c r="BL150" s="456"/>
      <c r="BM150" s="456"/>
      <c r="BN150" s="456"/>
    </row>
    <row r="151" spans="1:66">
      <c r="A151" s="421"/>
      <c r="B151" s="421"/>
      <c r="C151" s="421"/>
      <c r="D151" s="421"/>
      <c r="E151" s="421"/>
      <c r="F151" s="421"/>
      <c r="G151" s="421"/>
      <c r="H151" s="421"/>
      <c r="I151" s="421"/>
      <c r="J151" s="421"/>
      <c r="K151" s="421"/>
      <c r="L151" s="421"/>
      <c r="M151" s="42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56"/>
      <c r="AN151" s="456"/>
      <c r="AO151" s="456"/>
      <c r="AP151" s="456"/>
      <c r="AQ151" s="456"/>
      <c r="AR151" s="456"/>
      <c r="AS151" s="456"/>
      <c r="AT151" s="456"/>
      <c r="AU151" s="456"/>
      <c r="AV151" s="456"/>
      <c r="AW151" s="456"/>
      <c r="AX151" s="456"/>
      <c r="AY151" s="456"/>
      <c r="AZ151" s="456"/>
      <c r="BA151" s="456"/>
      <c r="BB151" s="456"/>
      <c r="BC151" s="456"/>
      <c r="BD151" s="456"/>
      <c r="BE151" s="456"/>
      <c r="BF151" s="456"/>
      <c r="BG151" s="456"/>
      <c r="BH151" s="456"/>
      <c r="BI151" s="456"/>
      <c r="BJ151" s="456"/>
      <c r="BK151" s="456"/>
      <c r="BL151" s="456"/>
      <c r="BM151" s="456"/>
      <c r="BN151" s="456"/>
    </row>
    <row r="152" spans="1:66">
      <c r="A152" s="421"/>
      <c r="B152" s="421"/>
      <c r="C152" s="421"/>
      <c r="D152" s="421"/>
      <c r="E152" s="421"/>
      <c r="F152" s="421"/>
      <c r="G152" s="421"/>
      <c r="H152" s="421"/>
      <c r="I152" s="421"/>
      <c r="J152" s="421"/>
      <c r="K152" s="421"/>
      <c r="L152" s="421"/>
      <c r="M152" s="42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56"/>
      <c r="AN152" s="456"/>
      <c r="AO152" s="456"/>
      <c r="AP152" s="456"/>
      <c r="AQ152" s="456"/>
      <c r="AR152" s="456"/>
      <c r="AS152" s="456"/>
      <c r="AT152" s="456"/>
      <c r="AU152" s="456"/>
      <c r="AV152" s="456"/>
      <c r="AW152" s="456"/>
      <c r="AX152" s="456"/>
      <c r="AY152" s="456"/>
      <c r="AZ152" s="456"/>
      <c r="BA152" s="456"/>
      <c r="BB152" s="456"/>
      <c r="BC152" s="456"/>
      <c r="BD152" s="456"/>
      <c r="BE152" s="456"/>
      <c r="BF152" s="456"/>
      <c r="BG152" s="456"/>
      <c r="BH152" s="456"/>
      <c r="BI152" s="456"/>
      <c r="BJ152" s="456"/>
      <c r="BK152" s="456"/>
      <c r="BL152" s="456"/>
      <c r="BM152" s="456"/>
      <c r="BN152" s="456"/>
    </row>
    <row r="153" spans="1:66">
      <c r="A153" s="421"/>
      <c r="B153" s="421"/>
      <c r="C153" s="421"/>
      <c r="D153" s="421"/>
      <c r="E153" s="421"/>
      <c r="F153" s="421"/>
      <c r="G153" s="421"/>
      <c r="H153" s="421"/>
      <c r="I153" s="421"/>
      <c r="J153" s="421"/>
      <c r="K153" s="421"/>
      <c r="L153" s="421"/>
      <c r="M153" s="42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56"/>
      <c r="AN153" s="456"/>
      <c r="AO153" s="456"/>
      <c r="AP153" s="456"/>
      <c r="AQ153" s="456"/>
      <c r="AR153" s="456"/>
      <c r="AS153" s="456"/>
      <c r="AT153" s="456"/>
      <c r="AU153" s="456"/>
      <c r="AV153" s="456"/>
      <c r="AW153" s="456"/>
      <c r="AX153" s="456"/>
      <c r="AY153" s="456"/>
      <c r="AZ153" s="456"/>
      <c r="BA153" s="456"/>
      <c r="BB153" s="456"/>
      <c r="BC153" s="456"/>
      <c r="BD153" s="456"/>
      <c r="BE153" s="456"/>
      <c r="BF153" s="456"/>
      <c r="BG153" s="456"/>
      <c r="BH153" s="456"/>
      <c r="BI153" s="456"/>
      <c r="BJ153" s="456"/>
      <c r="BK153" s="456"/>
      <c r="BL153" s="456"/>
      <c r="BM153" s="456"/>
      <c r="BN153" s="456"/>
    </row>
    <row r="154" spans="1:66">
      <c r="A154" s="421"/>
      <c r="B154" s="421"/>
      <c r="C154" s="421"/>
      <c r="D154" s="421"/>
      <c r="E154" s="421"/>
      <c r="F154" s="421"/>
      <c r="G154" s="421"/>
      <c r="H154" s="421"/>
      <c r="I154" s="421"/>
      <c r="J154" s="421"/>
      <c r="K154" s="421"/>
      <c r="L154" s="421"/>
      <c r="M154" s="42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56"/>
      <c r="AN154" s="456"/>
      <c r="AO154" s="456"/>
      <c r="AP154" s="456"/>
      <c r="AQ154" s="456"/>
      <c r="AR154" s="456"/>
      <c r="AS154" s="456"/>
      <c r="AT154" s="456"/>
      <c r="AU154" s="456"/>
      <c r="AV154" s="456"/>
      <c r="AW154" s="456"/>
      <c r="AX154" s="456"/>
      <c r="AY154" s="456"/>
      <c r="AZ154" s="456"/>
      <c r="BA154" s="456"/>
      <c r="BB154" s="456"/>
      <c r="BC154" s="456"/>
      <c r="BD154" s="456"/>
      <c r="BE154" s="456"/>
      <c r="BF154" s="456"/>
      <c r="BG154" s="456"/>
      <c r="BH154" s="456"/>
      <c r="BI154" s="456"/>
      <c r="BJ154" s="456"/>
      <c r="BK154" s="456"/>
      <c r="BL154" s="456"/>
      <c r="BM154" s="456"/>
      <c r="BN154" s="456"/>
    </row>
    <row r="155" spans="1:66">
      <c r="A155" s="421"/>
      <c r="B155" s="421"/>
      <c r="C155" s="421"/>
      <c r="D155" s="421"/>
      <c r="E155" s="421"/>
      <c r="F155" s="421"/>
      <c r="G155" s="421"/>
      <c r="H155" s="421"/>
      <c r="I155" s="421"/>
      <c r="J155" s="421"/>
      <c r="K155" s="421"/>
      <c r="L155" s="421"/>
      <c r="M155" s="42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56"/>
      <c r="AN155" s="456"/>
      <c r="AO155" s="456"/>
      <c r="AP155" s="456"/>
      <c r="AQ155" s="456"/>
      <c r="AR155" s="456"/>
      <c r="AS155" s="456"/>
      <c r="AT155" s="456"/>
      <c r="AU155" s="456"/>
      <c r="AV155" s="456"/>
      <c r="AW155" s="456"/>
      <c r="AX155" s="456"/>
      <c r="AY155" s="456"/>
      <c r="AZ155" s="456"/>
      <c r="BA155" s="456"/>
      <c r="BB155" s="456"/>
      <c r="BC155" s="456"/>
      <c r="BD155" s="456"/>
      <c r="BE155" s="456"/>
      <c r="BF155" s="456"/>
      <c r="BG155" s="456"/>
      <c r="BH155" s="456"/>
      <c r="BI155" s="456"/>
      <c r="BJ155" s="456"/>
      <c r="BK155" s="456"/>
      <c r="BL155" s="456"/>
      <c r="BM155" s="456"/>
      <c r="BN155" s="456"/>
    </row>
    <row r="156" spans="1:66">
      <c r="A156" s="421"/>
      <c r="B156" s="421"/>
      <c r="C156" s="421"/>
      <c r="D156" s="421"/>
      <c r="E156" s="421"/>
      <c r="F156" s="421"/>
      <c r="G156" s="421"/>
      <c r="H156" s="421"/>
      <c r="I156" s="421"/>
      <c r="J156" s="421"/>
      <c r="K156" s="421"/>
      <c r="L156" s="421"/>
      <c r="M156" s="42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56"/>
      <c r="AN156" s="456"/>
      <c r="AO156" s="456"/>
      <c r="AP156" s="456"/>
      <c r="AQ156" s="456"/>
      <c r="AR156" s="456"/>
      <c r="AS156" s="456"/>
      <c r="AT156" s="456"/>
      <c r="AU156" s="456"/>
      <c r="AV156" s="456"/>
      <c r="AW156" s="456"/>
      <c r="AX156" s="456"/>
      <c r="AY156" s="456"/>
      <c r="AZ156" s="456"/>
      <c r="BA156" s="456"/>
      <c r="BB156" s="456"/>
      <c r="BC156" s="456"/>
      <c r="BD156" s="456"/>
      <c r="BE156" s="456"/>
      <c r="BF156" s="456"/>
      <c r="BG156" s="456"/>
      <c r="BH156" s="456"/>
      <c r="BI156" s="456"/>
      <c r="BJ156" s="456"/>
      <c r="BK156" s="456"/>
      <c r="BL156" s="456"/>
      <c r="BM156" s="456"/>
      <c r="BN156" s="456"/>
    </row>
    <row r="157" spans="1:66">
      <c r="A157" s="421"/>
      <c r="B157" s="421"/>
      <c r="C157" s="421"/>
      <c r="D157" s="421"/>
      <c r="E157" s="421"/>
      <c r="F157" s="421"/>
      <c r="G157" s="421"/>
      <c r="H157" s="421"/>
      <c r="I157" s="421"/>
      <c r="J157" s="421"/>
      <c r="K157" s="421"/>
      <c r="L157" s="421"/>
      <c r="M157" s="42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56"/>
      <c r="AN157" s="456"/>
      <c r="AO157" s="456"/>
      <c r="AP157" s="456"/>
      <c r="AQ157" s="456"/>
      <c r="AR157" s="456"/>
      <c r="AS157" s="456"/>
      <c r="AT157" s="456"/>
      <c r="AU157" s="456"/>
      <c r="AV157" s="456"/>
      <c r="AW157" s="456"/>
      <c r="AX157" s="456"/>
      <c r="AY157" s="456"/>
      <c r="AZ157" s="456"/>
      <c r="BA157" s="456"/>
      <c r="BB157" s="456"/>
      <c r="BC157" s="456"/>
      <c r="BD157" s="456"/>
      <c r="BE157" s="456"/>
      <c r="BF157" s="456"/>
      <c r="BG157" s="456"/>
      <c r="BH157" s="456"/>
      <c r="BI157" s="456"/>
      <c r="BJ157" s="456"/>
      <c r="BK157" s="456"/>
      <c r="BL157" s="456"/>
      <c r="BM157" s="456"/>
      <c r="BN157" s="456"/>
    </row>
    <row r="158" spans="1:66">
      <c r="A158" s="421"/>
      <c r="B158" s="421"/>
      <c r="C158" s="421"/>
      <c r="D158" s="421"/>
      <c r="E158" s="421"/>
      <c r="F158" s="421"/>
      <c r="G158" s="421"/>
      <c r="H158" s="421"/>
      <c r="I158" s="421"/>
      <c r="J158" s="421"/>
      <c r="K158" s="421"/>
      <c r="L158" s="421"/>
      <c r="M158" s="42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56"/>
      <c r="AN158" s="456"/>
      <c r="AO158" s="456"/>
      <c r="AP158" s="456"/>
      <c r="AQ158" s="456"/>
      <c r="AR158" s="456"/>
      <c r="AS158" s="456"/>
      <c r="AT158" s="456"/>
      <c r="AU158" s="456"/>
      <c r="AV158" s="456"/>
      <c r="AW158" s="456"/>
      <c r="AX158" s="456"/>
      <c r="AY158" s="456"/>
      <c r="AZ158" s="456"/>
      <c r="BA158" s="456"/>
      <c r="BB158" s="456"/>
      <c r="BC158" s="456"/>
      <c r="BD158" s="456"/>
      <c r="BE158" s="456"/>
      <c r="BF158" s="456"/>
      <c r="BG158" s="456"/>
      <c r="BH158" s="456"/>
      <c r="BI158" s="456"/>
      <c r="BJ158" s="456"/>
      <c r="BK158" s="456"/>
      <c r="BL158" s="456"/>
      <c r="BM158" s="456"/>
      <c r="BN158" s="456"/>
    </row>
    <row r="159" spans="1:66">
      <c r="A159" s="421"/>
      <c r="B159" s="421"/>
      <c r="C159" s="421"/>
      <c r="D159" s="421"/>
      <c r="E159" s="421"/>
      <c r="F159" s="421"/>
      <c r="G159" s="421"/>
      <c r="H159" s="421"/>
      <c r="I159" s="421"/>
      <c r="J159" s="421"/>
      <c r="K159" s="421"/>
      <c r="L159" s="421"/>
      <c r="M159" s="42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56"/>
      <c r="AN159" s="456"/>
      <c r="AO159" s="456"/>
      <c r="AP159" s="456"/>
      <c r="AQ159" s="456"/>
      <c r="AR159" s="456"/>
      <c r="AS159" s="456"/>
      <c r="AT159" s="456"/>
      <c r="AU159" s="456"/>
      <c r="AV159" s="456"/>
      <c r="AW159" s="456"/>
      <c r="AX159" s="456"/>
      <c r="AY159" s="456"/>
      <c r="AZ159" s="456"/>
      <c r="BA159" s="456"/>
      <c r="BB159" s="456"/>
      <c r="BC159" s="456"/>
      <c r="BD159" s="456"/>
      <c r="BE159" s="456"/>
      <c r="BF159" s="456"/>
      <c r="BG159" s="456"/>
      <c r="BH159" s="456"/>
      <c r="BI159" s="456"/>
      <c r="BJ159" s="456"/>
      <c r="BK159" s="456"/>
      <c r="BL159" s="456"/>
      <c r="BM159" s="456"/>
      <c r="BN159" s="456"/>
    </row>
    <row r="160" spans="1:66">
      <c r="A160" s="421"/>
      <c r="B160" s="421"/>
      <c r="C160" s="421"/>
      <c r="D160" s="421"/>
      <c r="E160" s="421"/>
      <c r="F160" s="421"/>
      <c r="G160" s="421"/>
      <c r="H160" s="421"/>
      <c r="I160" s="421"/>
      <c r="J160" s="421"/>
      <c r="K160" s="421"/>
      <c r="L160" s="421"/>
      <c r="M160" s="42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56"/>
      <c r="AN160" s="456"/>
      <c r="AO160" s="456"/>
      <c r="AP160" s="456"/>
      <c r="AQ160" s="456"/>
      <c r="AR160" s="456"/>
      <c r="AS160" s="456"/>
      <c r="AT160" s="456"/>
      <c r="AU160" s="456"/>
      <c r="AV160" s="456"/>
      <c r="AW160" s="456"/>
      <c r="AX160" s="456"/>
      <c r="AY160" s="456"/>
      <c r="AZ160" s="456"/>
      <c r="BA160" s="456"/>
      <c r="BB160" s="456"/>
      <c r="BC160" s="456"/>
      <c r="BD160" s="456"/>
      <c r="BE160" s="456"/>
      <c r="BF160" s="456"/>
      <c r="BG160" s="456"/>
      <c r="BH160" s="456"/>
      <c r="BI160" s="456"/>
      <c r="BJ160" s="456"/>
      <c r="BK160" s="456"/>
      <c r="BL160" s="456"/>
      <c r="BM160" s="456"/>
      <c r="BN160" s="456"/>
    </row>
    <row r="161" spans="1:66">
      <c r="A161" s="421"/>
      <c r="B161" s="421"/>
      <c r="C161" s="421"/>
      <c r="D161" s="421"/>
      <c r="E161" s="421"/>
      <c r="F161" s="421"/>
      <c r="G161" s="421"/>
      <c r="H161" s="421"/>
      <c r="I161" s="421"/>
      <c r="J161" s="421"/>
      <c r="K161" s="421"/>
      <c r="L161" s="421"/>
      <c r="M161" s="42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56"/>
      <c r="AN161" s="456"/>
      <c r="AO161" s="456"/>
      <c r="AP161" s="456"/>
      <c r="AQ161" s="456"/>
      <c r="AR161" s="456"/>
      <c r="AS161" s="456"/>
      <c r="AT161" s="456"/>
      <c r="AU161" s="456"/>
      <c r="AV161" s="456"/>
      <c r="AW161" s="456"/>
      <c r="AX161" s="456"/>
      <c r="AY161" s="456"/>
      <c r="AZ161" s="456"/>
      <c r="BA161" s="456"/>
      <c r="BB161" s="456"/>
      <c r="BC161" s="456"/>
      <c r="BD161" s="456"/>
      <c r="BE161" s="456"/>
      <c r="BF161" s="456"/>
      <c r="BG161" s="456"/>
      <c r="BH161" s="456"/>
      <c r="BI161" s="456"/>
      <c r="BJ161" s="456"/>
      <c r="BK161" s="456"/>
      <c r="BL161" s="456"/>
      <c r="BM161" s="456"/>
      <c r="BN161" s="456"/>
    </row>
    <row r="162" spans="1:66">
      <c r="A162" s="421"/>
      <c r="B162" s="421"/>
      <c r="C162" s="421"/>
      <c r="D162" s="421"/>
      <c r="E162" s="421"/>
      <c r="F162" s="421"/>
      <c r="G162" s="421"/>
      <c r="H162" s="421"/>
      <c r="I162" s="421"/>
      <c r="J162" s="421"/>
      <c r="K162" s="421"/>
      <c r="L162" s="421"/>
      <c r="M162" s="42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56"/>
      <c r="AN162" s="456"/>
      <c r="AO162" s="456"/>
      <c r="AP162" s="456"/>
      <c r="AQ162" s="456"/>
      <c r="AR162" s="456"/>
      <c r="AS162" s="456"/>
      <c r="AT162" s="456"/>
      <c r="AU162" s="456"/>
      <c r="AV162" s="456"/>
      <c r="AW162" s="456"/>
      <c r="AX162" s="456"/>
      <c r="AY162" s="456"/>
      <c r="AZ162" s="456"/>
      <c r="BA162" s="456"/>
      <c r="BB162" s="456"/>
      <c r="BC162" s="456"/>
      <c r="BD162" s="456"/>
      <c r="BE162" s="456"/>
      <c r="BF162" s="456"/>
      <c r="BG162" s="456"/>
      <c r="BH162" s="456"/>
      <c r="BI162" s="456"/>
      <c r="BJ162" s="456"/>
      <c r="BK162" s="456"/>
      <c r="BL162" s="456"/>
      <c r="BM162" s="456"/>
      <c r="BN162" s="456"/>
    </row>
    <row r="163" spans="1:66">
      <c r="A163" s="421"/>
      <c r="B163" s="421"/>
      <c r="C163" s="421"/>
      <c r="D163" s="421"/>
      <c r="E163" s="421"/>
      <c r="F163" s="421"/>
      <c r="G163" s="421"/>
      <c r="H163" s="421"/>
      <c r="I163" s="421"/>
      <c r="J163" s="421"/>
      <c r="K163" s="421"/>
      <c r="L163" s="421"/>
      <c r="M163" s="42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56"/>
      <c r="AN163" s="456"/>
      <c r="AO163" s="456"/>
      <c r="AP163" s="456"/>
      <c r="AQ163" s="456"/>
      <c r="AR163" s="456"/>
      <c r="AS163" s="456"/>
      <c r="AT163" s="456"/>
      <c r="AU163" s="456"/>
      <c r="AV163" s="456"/>
      <c r="AW163" s="456"/>
      <c r="AX163" s="456"/>
      <c r="AY163" s="456"/>
      <c r="AZ163" s="456"/>
      <c r="BA163" s="456"/>
      <c r="BB163" s="456"/>
      <c r="BC163" s="456"/>
      <c r="BD163" s="456"/>
      <c r="BE163" s="456"/>
      <c r="BF163" s="456"/>
      <c r="BG163" s="456"/>
      <c r="BH163" s="456"/>
      <c r="BI163" s="456"/>
      <c r="BJ163" s="456"/>
      <c r="BK163" s="456"/>
      <c r="BL163" s="456"/>
      <c r="BM163" s="456"/>
      <c r="BN163" s="456"/>
    </row>
    <row r="164" spans="1:66">
      <c r="A164" s="421"/>
      <c r="B164" s="421"/>
      <c r="C164" s="421"/>
      <c r="D164" s="421"/>
      <c r="E164" s="421"/>
      <c r="F164" s="421"/>
      <c r="G164" s="421"/>
      <c r="H164" s="421"/>
      <c r="I164" s="421"/>
      <c r="J164" s="421"/>
      <c r="K164" s="421"/>
      <c r="L164" s="421"/>
      <c r="M164" s="42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56"/>
      <c r="AN164" s="456"/>
      <c r="AO164" s="456"/>
      <c r="AP164" s="456"/>
      <c r="AQ164" s="456"/>
      <c r="AR164" s="456"/>
      <c r="AS164" s="456"/>
      <c r="AT164" s="456"/>
      <c r="AU164" s="456"/>
      <c r="AV164" s="456"/>
      <c r="AW164" s="456"/>
      <c r="AX164" s="456"/>
      <c r="AY164" s="456"/>
      <c r="AZ164" s="456"/>
      <c r="BA164" s="456"/>
      <c r="BB164" s="456"/>
      <c r="BC164" s="456"/>
      <c r="BD164" s="456"/>
      <c r="BE164" s="456"/>
      <c r="BF164" s="456"/>
      <c r="BG164" s="456"/>
      <c r="BH164" s="456"/>
      <c r="BI164" s="456"/>
      <c r="BJ164" s="456"/>
      <c r="BK164" s="456"/>
      <c r="BL164" s="456"/>
      <c r="BM164" s="456"/>
      <c r="BN164" s="456"/>
    </row>
    <row r="165" spans="1:66">
      <c r="A165" s="421"/>
      <c r="B165" s="421"/>
      <c r="C165" s="421"/>
      <c r="D165" s="421"/>
      <c r="E165" s="421"/>
      <c r="F165" s="421"/>
      <c r="G165" s="421"/>
      <c r="H165" s="421"/>
      <c r="I165" s="421"/>
      <c r="J165" s="421"/>
      <c r="K165" s="421"/>
      <c r="L165" s="421"/>
      <c r="M165" s="42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56"/>
      <c r="AN165" s="456"/>
      <c r="AO165" s="456"/>
      <c r="AP165" s="456"/>
      <c r="AQ165" s="456"/>
      <c r="AR165" s="456"/>
      <c r="AS165" s="456"/>
      <c r="AT165" s="456"/>
      <c r="AU165" s="456"/>
      <c r="AV165" s="456"/>
      <c r="AW165" s="456"/>
      <c r="AX165" s="456"/>
      <c r="AY165" s="456"/>
      <c r="AZ165" s="456"/>
      <c r="BA165" s="456"/>
      <c r="BB165" s="456"/>
      <c r="BC165" s="456"/>
      <c r="BD165" s="456"/>
      <c r="BE165" s="456"/>
      <c r="BF165" s="456"/>
      <c r="BG165" s="456"/>
      <c r="BH165" s="456"/>
      <c r="BI165" s="456"/>
      <c r="BJ165" s="456"/>
      <c r="BK165" s="456"/>
      <c r="BL165" s="456"/>
      <c r="BM165" s="456"/>
      <c r="BN165" s="456"/>
    </row>
    <row r="166" spans="1:66">
      <c r="A166" s="421"/>
      <c r="B166" s="421"/>
      <c r="C166" s="421"/>
      <c r="D166" s="421"/>
      <c r="E166" s="421"/>
      <c r="F166" s="421"/>
      <c r="G166" s="421"/>
      <c r="H166" s="421"/>
      <c r="I166" s="421"/>
      <c r="J166" s="421"/>
      <c r="K166" s="421"/>
      <c r="L166" s="421"/>
      <c r="M166" s="42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56"/>
      <c r="AN166" s="456"/>
      <c r="AO166" s="456"/>
      <c r="AP166" s="456"/>
      <c r="AQ166" s="456"/>
      <c r="AR166" s="456"/>
      <c r="AS166" s="456"/>
      <c r="AT166" s="456"/>
      <c r="AU166" s="456"/>
      <c r="AV166" s="456"/>
      <c r="AW166" s="456"/>
      <c r="AX166" s="456"/>
      <c r="AY166" s="456"/>
      <c r="AZ166" s="456"/>
      <c r="BA166" s="456"/>
      <c r="BB166" s="456"/>
      <c r="BC166" s="456"/>
      <c r="BD166" s="456"/>
      <c r="BE166" s="456"/>
      <c r="BF166" s="456"/>
      <c r="BG166" s="456"/>
      <c r="BH166" s="456"/>
      <c r="BI166" s="456"/>
      <c r="BJ166" s="456"/>
      <c r="BK166" s="456"/>
      <c r="BL166" s="456"/>
      <c r="BM166" s="456"/>
      <c r="BN166" s="456"/>
    </row>
    <row r="167" spans="1:66">
      <c r="A167" s="421"/>
      <c r="B167" s="421"/>
      <c r="C167" s="421"/>
      <c r="D167" s="421"/>
      <c r="E167" s="421"/>
      <c r="F167" s="421"/>
      <c r="G167" s="421"/>
      <c r="H167" s="421"/>
      <c r="I167" s="421"/>
      <c r="J167" s="421"/>
      <c r="K167" s="421"/>
      <c r="L167" s="421"/>
      <c r="M167" s="42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56"/>
      <c r="AN167" s="456"/>
      <c r="AO167" s="456"/>
      <c r="AP167" s="456"/>
      <c r="AQ167" s="456"/>
      <c r="AR167" s="456"/>
      <c r="AS167" s="456"/>
      <c r="AT167" s="456"/>
      <c r="AU167" s="456"/>
      <c r="AV167" s="456"/>
      <c r="AW167" s="456"/>
      <c r="AX167" s="456"/>
      <c r="AY167" s="456"/>
      <c r="AZ167" s="456"/>
      <c r="BA167" s="456"/>
      <c r="BB167" s="456"/>
      <c r="BC167" s="456"/>
      <c r="BD167" s="456"/>
      <c r="BE167" s="456"/>
      <c r="BF167" s="456"/>
      <c r="BG167" s="456"/>
      <c r="BH167" s="456"/>
      <c r="BI167" s="456"/>
      <c r="BJ167" s="456"/>
      <c r="BK167" s="456"/>
      <c r="BL167" s="456"/>
      <c r="BM167" s="456"/>
      <c r="BN167" s="456"/>
    </row>
    <row r="168" spans="1:66">
      <c r="A168" s="421"/>
      <c r="B168" s="421"/>
      <c r="C168" s="421"/>
      <c r="D168" s="421"/>
      <c r="E168" s="421"/>
      <c r="F168" s="421"/>
      <c r="G168" s="421"/>
      <c r="H168" s="421"/>
      <c r="I168" s="421"/>
      <c r="J168" s="421"/>
      <c r="K168" s="421"/>
      <c r="L168" s="421"/>
      <c r="M168" s="42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56"/>
      <c r="AN168" s="456"/>
      <c r="AO168" s="456"/>
      <c r="AP168" s="456"/>
      <c r="AQ168" s="456"/>
      <c r="AR168" s="456"/>
      <c r="AS168" s="456"/>
      <c r="AT168" s="456"/>
      <c r="AU168" s="456"/>
      <c r="AV168" s="456"/>
      <c r="AW168" s="456"/>
      <c r="AX168" s="456"/>
      <c r="AY168" s="456"/>
      <c r="AZ168" s="456"/>
      <c r="BA168" s="456"/>
      <c r="BB168" s="456"/>
      <c r="BC168" s="456"/>
      <c r="BD168" s="456"/>
      <c r="BE168" s="456"/>
      <c r="BF168" s="456"/>
      <c r="BG168" s="456"/>
      <c r="BH168" s="456"/>
      <c r="BI168" s="456"/>
      <c r="BJ168" s="456"/>
      <c r="BK168" s="456"/>
      <c r="BL168" s="456"/>
      <c r="BM168" s="456"/>
      <c r="BN168" s="456"/>
    </row>
    <row r="169" spans="1:66">
      <c r="A169" s="421"/>
      <c r="B169" s="421"/>
      <c r="C169" s="421"/>
      <c r="D169" s="421"/>
      <c r="E169" s="421"/>
      <c r="F169" s="421"/>
      <c r="G169" s="421"/>
      <c r="H169" s="421"/>
      <c r="I169" s="421"/>
      <c r="J169" s="421"/>
      <c r="K169" s="421"/>
      <c r="L169" s="421"/>
      <c r="M169" s="42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56"/>
      <c r="AN169" s="456"/>
      <c r="AO169" s="456"/>
      <c r="AP169" s="456"/>
      <c r="AQ169" s="456"/>
      <c r="AR169" s="456"/>
      <c r="AS169" s="456"/>
      <c r="AT169" s="456"/>
      <c r="AU169" s="456"/>
      <c r="AV169" s="456"/>
      <c r="AW169" s="456"/>
      <c r="AX169" s="456"/>
      <c r="AY169" s="456"/>
      <c r="AZ169" s="456"/>
      <c r="BA169" s="456"/>
      <c r="BB169" s="456"/>
      <c r="BC169" s="456"/>
      <c r="BD169" s="456"/>
      <c r="BE169" s="456"/>
      <c r="BF169" s="456"/>
      <c r="BG169" s="456"/>
      <c r="BH169" s="456"/>
      <c r="BI169" s="456"/>
      <c r="BJ169" s="456"/>
      <c r="BK169" s="456"/>
      <c r="BL169" s="456"/>
      <c r="BM169" s="456"/>
      <c r="BN169" s="456"/>
    </row>
    <row r="170" spans="1:66">
      <c r="A170" s="421"/>
      <c r="B170" s="421"/>
      <c r="C170" s="421"/>
      <c r="D170" s="421"/>
      <c r="E170" s="421"/>
      <c r="F170" s="421"/>
      <c r="G170" s="421"/>
      <c r="H170" s="421"/>
      <c r="I170" s="421"/>
      <c r="J170" s="421"/>
      <c r="K170" s="421"/>
      <c r="L170" s="421"/>
      <c r="M170" s="42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56"/>
      <c r="AN170" s="456"/>
      <c r="AO170" s="456"/>
      <c r="AP170" s="456"/>
      <c r="AQ170" s="456"/>
      <c r="AR170" s="456"/>
      <c r="AS170" s="456"/>
      <c r="AT170" s="456"/>
      <c r="AU170" s="456"/>
      <c r="AV170" s="456"/>
      <c r="AW170" s="456"/>
      <c r="AX170" s="456"/>
      <c r="AY170" s="456"/>
      <c r="AZ170" s="456"/>
      <c r="BA170" s="456"/>
      <c r="BB170" s="456"/>
      <c r="BC170" s="456"/>
      <c r="BD170" s="456"/>
      <c r="BE170" s="456"/>
      <c r="BF170" s="456"/>
      <c r="BG170" s="456"/>
      <c r="BH170" s="456"/>
      <c r="BI170" s="456"/>
      <c r="BJ170" s="456"/>
      <c r="BK170" s="456"/>
      <c r="BL170" s="456"/>
      <c r="BM170" s="456"/>
      <c r="BN170" s="456"/>
    </row>
    <row r="171" spans="1:66">
      <c r="A171" s="421"/>
      <c r="B171" s="421"/>
      <c r="C171" s="421"/>
      <c r="D171" s="421"/>
      <c r="E171" s="421"/>
      <c r="F171" s="421"/>
      <c r="G171" s="421"/>
      <c r="H171" s="421"/>
      <c r="I171" s="421"/>
      <c r="J171" s="421"/>
      <c r="K171" s="421"/>
      <c r="L171" s="421"/>
      <c r="M171" s="42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56"/>
      <c r="AN171" s="456"/>
      <c r="AO171" s="456"/>
      <c r="AP171" s="456"/>
      <c r="AQ171" s="456"/>
      <c r="AR171" s="456"/>
      <c r="AS171" s="456"/>
      <c r="AT171" s="456"/>
      <c r="AU171" s="456"/>
      <c r="AV171" s="456"/>
      <c r="AW171" s="456"/>
      <c r="AX171" s="456"/>
      <c r="AY171" s="456"/>
      <c r="AZ171" s="456"/>
      <c r="BA171" s="456"/>
      <c r="BB171" s="456"/>
      <c r="BC171" s="456"/>
      <c r="BD171" s="456"/>
      <c r="BE171" s="456"/>
      <c r="BF171" s="456"/>
      <c r="BG171" s="456"/>
      <c r="BH171" s="456"/>
      <c r="BI171" s="456"/>
      <c r="BJ171" s="456"/>
      <c r="BK171" s="456"/>
      <c r="BL171" s="456"/>
      <c r="BM171" s="456"/>
      <c r="BN171" s="456"/>
    </row>
    <row r="172" spans="1:66">
      <c r="A172" s="421"/>
      <c r="B172" s="421"/>
      <c r="C172" s="421"/>
      <c r="D172" s="421"/>
      <c r="E172" s="421"/>
      <c r="F172" s="421"/>
      <c r="G172" s="421"/>
      <c r="H172" s="421"/>
      <c r="I172" s="421"/>
      <c r="J172" s="421"/>
      <c r="K172" s="421"/>
      <c r="L172" s="421"/>
      <c r="M172" s="42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56"/>
      <c r="AN172" s="456"/>
      <c r="AO172" s="456"/>
      <c r="AP172" s="456"/>
      <c r="AQ172" s="456"/>
      <c r="AR172" s="456"/>
      <c r="AS172" s="456"/>
      <c r="AT172" s="456"/>
      <c r="AU172" s="456"/>
      <c r="AV172" s="456"/>
      <c r="AW172" s="456"/>
      <c r="AX172" s="456"/>
      <c r="AY172" s="456"/>
      <c r="AZ172" s="456"/>
      <c r="BA172" s="456"/>
      <c r="BB172" s="456"/>
      <c r="BC172" s="456"/>
      <c r="BD172" s="456"/>
      <c r="BE172" s="456"/>
      <c r="BF172" s="456"/>
      <c r="BG172" s="456"/>
      <c r="BH172" s="456"/>
      <c r="BI172" s="456"/>
      <c r="BJ172" s="456"/>
      <c r="BK172" s="456"/>
      <c r="BL172" s="456"/>
      <c r="BM172" s="456"/>
      <c r="BN172" s="456"/>
    </row>
    <row r="173" spans="1:66">
      <c r="A173" s="421"/>
      <c r="B173" s="421"/>
      <c r="C173" s="421"/>
      <c r="D173" s="421"/>
      <c r="E173" s="421"/>
      <c r="F173" s="421"/>
      <c r="G173" s="421"/>
      <c r="H173" s="421"/>
      <c r="I173" s="421"/>
      <c r="J173" s="421"/>
      <c r="K173" s="421"/>
      <c r="L173" s="421"/>
      <c r="M173" s="42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56"/>
      <c r="AN173" s="456"/>
      <c r="AO173" s="456"/>
      <c r="AP173" s="456"/>
      <c r="AQ173" s="456"/>
      <c r="AR173" s="456"/>
      <c r="AS173" s="456"/>
      <c r="AT173" s="456"/>
      <c r="AU173" s="456"/>
      <c r="AV173" s="456"/>
      <c r="AW173" s="456"/>
      <c r="AX173" s="456"/>
      <c r="AY173" s="456"/>
      <c r="AZ173" s="456"/>
      <c r="BA173" s="456"/>
      <c r="BB173" s="456"/>
      <c r="BC173" s="456"/>
      <c r="BD173" s="456"/>
      <c r="BE173" s="456"/>
      <c r="BF173" s="456"/>
      <c r="BG173" s="456"/>
      <c r="BH173" s="456"/>
      <c r="BI173" s="456"/>
      <c r="BJ173" s="456"/>
      <c r="BK173" s="456"/>
      <c r="BL173" s="456"/>
      <c r="BM173" s="456"/>
      <c r="BN173" s="456"/>
    </row>
    <row r="174" spans="1:66">
      <c r="A174" s="421"/>
      <c r="B174" s="421"/>
      <c r="C174" s="421"/>
      <c r="D174" s="421"/>
      <c r="E174" s="421"/>
      <c r="F174" s="421"/>
      <c r="G174" s="421"/>
      <c r="H174" s="421"/>
      <c r="I174" s="421"/>
      <c r="J174" s="421"/>
      <c r="K174" s="421"/>
      <c r="L174" s="421"/>
      <c r="M174" s="42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56"/>
      <c r="AN174" s="456"/>
      <c r="AO174" s="456"/>
      <c r="AP174" s="456"/>
      <c r="AQ174" s="456"/>
      <c r="AR174" s="456"/>
      <c r="AS174" s="456"/>
      <c r="AT174" s="456"/>
      <c r="AU174" s="456"/>
      <c r="AV174" s="456"/>
      <c r="AW174" s="456"/>
      <c r="AX174" s="456"/>
      <c r="AY174" s="456"/>
      <c r="AZ174" s="456"/>
      <c r="BA174" s="456"/>
      <c r="BB174" s="456"/>
      <c r="BC174" s="456"/>
      <c r="BD174" s="456"/>
      <c r="BE174" s="456"/>
      <c r="BF174" s="456"/>
      <c r="BG174" s="456"/>
      <c r="BH174" s="456"/>
      <c r="BI174" s="456"/>
      <c r="BJ174" s="456"/>
      <c r="BK174" s="456"/>
      <c r="BL174" s="456"/>
      <c r="BM174" s="456"/>
      <c r="BN174" s="456"/>
    </row>
    <row r="175" spans="1:66">
      <c r="A175" s="421"/>
      <c r="B175" s="421"/>
      <c r="C175" s="421"/>
      <c r="D175" s="421"/>
      <c r="E175" s="421"/>
      <c r="F175" s="421"/>
      <c r="G175" s="421"/>
      <c r="H175" s="421"/>
      <c r="I175" s="421"/>
      <c r="J175" s="421"/>
      <c r="K175" s="421"/>
      <c r="L175" s="421"/>
      <c r="M175" s="42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56"/>
      <c r="AN175" s="456"/>
      <c r="AO175" s="456"/>
      <c r="AP175" s="456"/>
      <c r="AQ175" s="456"/>
      <c r="AR175" s="456"/>
      <c r="AS175" s="456"/>
      <c r="AT175" s="456"/>
      <c r="AU175" s="456"/>
      <c r="AV175" s="456"/>
      <c r="AW175" s="456"/>
      <c r="AX175" s="456"/>
      <c r="AY175" s="456"/>
      <c r="AZ175" s="456"/>
      <c r="BA175" s="456"/>
      <c r="BB175" s="456"/>
      <c r="BC175" s="456"/>
      <c r="BD175" s="456"/>
      <c r="BE175" s="456"/>
      <c r="BF175" s="456"/>
      <c r="BG175" s="456"/>
      <c r="BH175" s="456"/>
      <c r="BI175" s="456"/>
      <c r="BJ175" s="456"/>
      <c r="BK175" s="456"/>
      <c r="BL175" s="456"/>
      <c r="BM175" s="456"/>
      <c r="BN175" s="456"/>
    </row>
    <row r="176" spans="1:66">
      <c r="A176" s="421"/>
      <c r="B176" s="421"/>
      <c r="C176" s="421"/>
      <c r="D176" s="421"/>
      <c r="E176" s="421"/>
      <c r="F176" s="421"/>
      <c r="G176" s="421"/>
      <c r="H176" s="421"/>
      <c r="I176" s="421"/>
      <c r="J176" s="421"/>
      <c r="K176" s="421"/>
      <c r="L176" s="421"/>
      <c r="M176" s="42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56"/>
      <c r="AN176" s="456"/>
      <c r="AO176" s="456"/>
      <c r="AP176" s="456"/>
      <c r="AQ176" s="456"/>
      <c r="AR176" s="456"/>
      <c r="AS176" s="456"/>
      <c r="AT176" s="456"/>
      <c r="AU176" s="456"/>
      <c r="AV176" s="456"/>
      <c r="AW176" s="456"/>
      <c r="AX176" s="456"/>
      <c r="AY176" s="456"/>
      <c r="AZ176" s="456"/>
      <c r="BA176" s="456"/>
      <c r="BB176" s="456"/>
      <c r="BC176" s="456"/>
      <c r="BD176" s="456"/>
      <c r="BE176" s="456"/>
      <c r="BF176" s="456"/>
      <c r="BG176" s="456"/>
      <c r="BH176" s="456"/>
      <c r="BI176" s="456"/>
      <c r="BJ176" s="456"/>
      <c r="BK176" s="456"/>
      <c r="BL176" s="456"/>
      <c r="BM176" s="456"/>
      <c r="BN176" s="456"/>
    </row>
    <row r="177" spans="1:66">
      <c r="A177" s="421"/>
      <c r="B177" s="421"/>
      <c r="C177" s="421"/>
      <c r="D177" s="421"/>
      <c r="E177" s="421"/>
      <c r="F177" s="421"/>
      <c r="G177" s="421"/>
      <c r="H177" s="421"/>
      <c r="I177" s="421"/>
      <c r="J177" s="421"/>
      <c r="K177" s="421"/>
      <c r="L177" s="421"/>
      <c r="M177" s="42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56"/>
      <c r="AN177" s="456"/>
      <c r="AO177" s="456"/>
      <c r="AP177" s="456"/>
      <c r="AQ177" s="456"/>
      <c r="AR177" s="456"/>
      <c r="AS177" s="456"/>
      <c r="AT177" s="456"/>
      <c r="AU177" s="456"/>
      <c r="AV177" s="456"/>
      <c r="AW177" s="456"/>
      <c r="AX177" s="456"/>
      <c r="AY177" s="456"/>
      <c r="AZ177" s="456"/>
      <c r="BA177" s="456"/>
      <c r="BB177" s="456"/>
      <c r="BC177" s="456"/>
      <c r="BD177" s="456"/>
      <c r="BE177" s="456"/>
      <c r="BF177" s="456"/>
      <c r="BG177" s="456"/>
      <c r="BH177" s="456"/>
      <c r="BI177" s="456"/>
      <c r="BJ177" s="456"/>
      <c r="BK177" s="456"/>
      <c r="BL177" s="456"/>
      <c r="BM177" s="456"/>
      <c r="BN177" s="456"/>
    </row>
    <row r="178" spans="1:66">
      <c r="A178" s="421"/>
      <c r="B178" s="421"/>
      <c r="C178" s="421"/>
      <c r="D178" s="421"/>
      <c r="E178" s="421"/>
      <c r="F178" s="421"/>
      <c r="G178" s="421"/>
      <c r="H178" s="421"/>
      <c r="I178" s="421"/>
      <c r="J178" s="421"/>
      <c r="K178" s="421"/>
      <c r="L178" s="421"/>
      <c r="M178" s="42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56"/>
      <c r="AN178" s="456"/>
      <c r="AO178" s="456"/>
      <c r="AP178" s="456"/>
      <c r="AQ178" s="456"/>
      <c r="AR178" s="456"/>
      <c r="AS178" s="456"/>
      <c r="AT178" s="456"/>
      <c r="AU178" s="456"/>
      <c r="AV178" s="456"/>
      <c r="AW178" s="456"/>
      <c r="AX178" s="456"/>
      <c r="AY178" s="456"/>
      <c r="AZ178" s="456"/>
      <c r="BA178" s="456"/>
      <c r="BB178" s="456"/>
      <c r="BC178" s="456"/>
      <c r="BD178" s="456"/>
      <c r="BE178" s="456"/>
      <c r="BF178" s="456"/>
      <c r="BG178" s="456"/>
      <c r="BH178" s="456"/>
      <c r="BI178" s="456"/>
      <c r="BJ178" s="456"/>
      <c r="BK178" s="456"/>
      <c r="BL178" s="456"/>
      <c r="BM178" s="456"/>
      <c r="BN178" s="456"/>
    </row>
    <row r="179" spans="1:66">
      <c r="A179" s="411"/>
      <c r="B179" s="411"/>
      <c r="C179" s="411"/>
      <c r="D179" s="411"/>
      <c r="E179" s="411"/>
      <c r="F179" s="411"/>
      <c r="G179" s="411"/>
      <c r="H179" s="411"/>
      <c r="I179" s="411"/>
      <c r="J179" s="411"/>
      <c r="K179" s="411"/>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56"/>
      <c r="AN179" s="456"/>
      <c r="AO179" s="456"/>
      <c r="AP179" s="456"/>
      <c r="AQ179" s="456"/>
      <c r="AR179" s="456"/>
      <c r="AS179" s="456"/>
      <c r="AT179" s="456"/>
      <c r="AU179" s="456"/>
      <c r="AV179" s="456"/>
      <c r="AW179" s="456"/>
      <c r="AX179" s="456"/>
      <c r="AY179" s="456"/>
      <c r="AZ179" s="456"/>
      <c r="BA179" s="456"/>
      <c r="BB179" s="456"/>
      <c r="BC179" s="456"/>
      <c r="BD179" s="456"/>
      <c r="BE179" s="456"/>
      <c r="BF179" s="456"/>
      <c r="BG179" s="456"/>
      <c r="BH179" s="456"/>
      <c r="BI179" s="456"/>
      <c r="BJ179" s="456"/>
      <c r="BK179" s="456"/>
      <c r="BL179" s="456"/>
      <c r="BM179" s="456"/>
      <c r="BN179" s="456"/>
    </row>
    <row r="180" spans="1:66">
      <c r="A180" s="411"/>
      <c r="B180" s="411"/>
      <c r="C180" s="411"/>
      <c r="D180" s="411"/>
      <c r="E180" s="411"/>
      <c r="F180" s="411"/>
      <c r="G180" s="411"/>
      <c r="H180" s="411"/>
      <c r="I180" s="411"/>
      <c r="J180" s="411"/>
      <c r="K180" s="411"/>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56"/>
      <c r="AN180" s="456"/>
      <c r="AO180" s="456"/>
      <c r="AP180" s="456"/>
      <c r="AQ180" s="456"/>
      <c r="AR180" s="456"/>
      <c r="AS180" s="456"/>
      <c r="AT180" s="456"/>
      <c r="AU180" s="456"/>
      <c r="AV180" s="456"/>
      <c r="AW180" s="456"/>
      <c r="AX180" s="456"/>
      <c r="AY180" s="456"/>
      <c r="AZ180" s="456"/>
      <c r="BA180" s="456"/>
      <c r="BB180" s="456"/>
      <c r="BC180" s="456"/>
      <c r="BD180" s="456"/>
      <c r="BE180" s="456"/>
      <c r="BF180" s="456"/>
      <c r="BG180" s="456"/>
      <c r="BH180" s="456"/>
      <c r="BI180" s="456"/>
      <c r="BJ180" s="456"/>
      <c r="BK180" s="456"/>
      <c r="BL180" s="456"/>
      <c r="BM180" s="456"/>
      <c r="BN180" s="456"/>
    </row>
    <row r="181" spans="1:66">
      <c r="A181" s="411"/>
      <c r="B181" s="411"/>
      <c r="C181" s="411"/>
      <c r="D181" s="411"/>
      <c r="E181" s="411"/>
      <c r="F181" s="411"/>
      <c r="G181" s="411"/>
      <c r="H181" s="411"/>
      <c r="I181" s="411"/>
      <c r="J181" s="411"/>
      <c r="K181" s="411"/>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56"/>
      <c r="AN181" s="456"/>
      <c r="AO181" s="456"/>
      <c r="AP181" s="456"/>
      <c r="AQ181" s="456"/>
      <c r="AR181" s="456"/>
      <c r="AS181" s="456"/>
      <c r="AT181" s="456"/>
      <c r="AU181" s="456"/>
      <c r="AV181" s="456"/>
      <c r="AW181" s="456"/>
      <c r="AX181" s="456"/>
      <c r="AY181" s="456"/>
      <c r="AZ181" s="456"/>
      <c r="BA181" s="456"/>
      <c r="BB181" s="456"/>
      <c r="BC181" s="456"/>
      <c r="BD181" s="456"/>
      <c r="BE181" s="456"/>
      <c r="BF181" s="456"/>
      <c r="BG181" s="456"/>
      <c r="BH181" s="456"/>
      <c r="BI181" s="456"/>
      <c r="BJ181" s="456"/>
      <c r="BK181" s="456"/>
      <c r="BL181" s="456"/>
      <c r="BM181" s="456"/>
      <c r="BN181" s="456"/>
    </row>
    <row r="182" spans="1:66">
      <c r="A182" s="411"/>
      <c r="B182" s="411"/>
      <c r="C182" s="411"/>
      <c r="D182" s="411"/>
      <c r="E182" s="411"/>
      <c r="F182" s="411"/>
      <c r="G182" s="411"/>
      <c r="H182" s="411"/>
      <c r="I182" s="411"/>
      <c r="J182" s="411"/>
      <c r="K182" s="411"/>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56"/>
      <c r="AN182" s="456"/>
      <c r="AO182" s="456"/>
      <c r="AP182" s="456"/>
      <c r="AQ182" s="456"/>
      <c r="AR182" s="456"/>
      <c r="AS182" s="456"/>
      <c r="AT182" s="456"/>
      <c r="AU182" s="456"/>
      <c r="AV182" s="456"/>
      <c r="AW182" s="456"/>
      <c r="AX182" s="456"/>
      <c r="AY182" s="456"/>
      <c r="AZ182" s="456"/>
      <c r="BA182" s="456"/>
      <c r="BB182" s="456"/>
      <c r="BC182" s="456"/>
      <c r="BD182" s="456"/>
      <c r="BE182" s="456"/>
      <c r="BF182" s="456"/>
      <c r="BG182" s="456"/>
      <c r="BH182" s="456"/>
      <c r="BI182" s="456"/>
      <c r="BJ182" s="456"/>
      <c r="BK182" s="456"/>
      <c r="BL182" s="456"/>
      <c r="BM182" s="456"/>
      <c r="BN182" s="456"/>
    </row>
    <row r="183" spans="1:66">
      <c r="A183" s="411"/>
      <c r="B183" s="411"/>
      <c r="C183" s="411"/>
      <c r="D183" s="411"/>
      <c r="E183" s="411"/>
      <c r="F183" s="411"/>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56"/>
      <c r="AN183" s="456"/>
      <c r="AO183" s="456"/>
      <c r="AP183" s="456"/>
      <c r="AQ183" s="456"/>
      <c r="AR183" s="456"/>
      <c r="AS183" s="456"/>
      <c r="AT183" s="456"/>
      <c r="AU183" s="456"/>
      <c r="AV183" s="456"/>
      <c r="AW183" s="456"/>
      <c r="AX183" s="456"/>
      <c r="AY183" s="456"/>
      <c r="AZ183" s="456"/>
      <c r="BA183" s="456"/>
      <c r="BB183" s="456"/>
      <c r="BC183" s="456"/>
      <c r="BD183" s="456"/>
      <c r="BE183" s="456"/>
      <c r="BF183" s="456"/>
      <c r="BG183" s="456"/>
      <c r="BH183" s="456"/>
      <c r="BI183" s="456"/>
      <c r="BJ183" s="456"/>
      <c r="BK183" s="456"/>
      <c r="BL183" s="456"/>
      <c r="BM183" s="456"/>
      <c r="BN183" s="456"/>
    </row>
    <row r="184" spans="1:66">
      <c r="A184" s="411"/>
      <c r="B184" s="411"/>
      <c r="C184" s="411"/>
      <c r="D184" s="411"/>
      <c r="E184" s="411"/>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56"/>
      <c r="AN184" s="456"/>
      <c r="AO184" s="456"/>
      <c r="AP184" s="456"/>
      <c r="AQ184" s="456"/>
      <c r="AR184" s="456"/>
      <c r="AS184" s="456"/>
      <c r="AT184" s="456"/>
      <c r="AU184" s="456"/>
      <c r="AV184" s="456"/>
      <c r="AW184" s="456"/>
      <c r="AX184" s="456"/>
      <c r="AY184" s="456"/>
      <c r="AZ184" s="456"/>
      <c r="BA184" s="456"/>
      <c r="BB184" s="456"/>
      <c r="BC184" s="456"/>
      <c r="BD184" s="456"/>
      <c r="BE184" s="456"/>
      <c r="BF184" s="456"/>
      <c r="BG184" s="456"/>
      <c r="BH184" s="456"/>
      <c r="BI184" s="456"/>
      <c r="BJ184" s="456"/>
      <c r="BK184" s="456"/>
      <c r="BL184" s="456"/>
      <c r="BM184" s="456"/>
      <c r="BN184" s="456"/>
    </row>
    <row r="185" spans="1:66">
      <c r="A185" s="411"/>
      <c r="B185" s="411"/>
      <c r="C185" s="411"/>
      <c r="D185" s="411"/>
      <c r="E185" s="411"/>
      <c r="F185" s="411"/>
      <c r="G185" s="411"/>
      <c r="H185" s="411"/>
      <c r="I185" s="411"/>
      <c r="J185" s="411"/>
      <c r="K185" s="411"/>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56"/>
      <c r="AN185" s="456"/>
      <c r="AO185" s="456"/>
      <c r="AP185" s="456"/>
      <c r="AQ185" s="456"/>
      <c r="AR185" s="456"/>
      <c r="AS185" s="456"/>
      <c r="AT185" s="456"/>
      <c r="AU185" s="456"/>
      <c r="AV185" s="456"/>
      <c r="AW185" s="456"/>
      <c r="AX185" s="456"/>
      <c r="AY185" s="456"/>
      <c r="AZ185" s="456"/>
      <c r="BA185" s="456"/>
      <c r="BB185" s="456"/>
      <c r="BC185" s="456"/>
      <c r="BD185" s="456"/>
      <c r="BE185" s="456"/>
      <c r="BF185" s="456"/>
      <c r="BG185" s="456"/>
      <c r="BH185" s="456"/>
      <c r="BI185" s="456"/>
      <c r="BJ185" s="456"/>
      <c r="BK185" s="456"/>
      <c r="BL185" s="456"/>
      <c r="BM185" s="456"/>
      <c r="BN185" s="456"/>
    </row>
    <row r="186" spans="1:66">
      <c r="A186" s="411"/>
      <c r="B186" s="411"/>
      <c r="C186" s="411"/>
      <c r="D186" s="411"/>
      <c r="E186" s="411"/>
      <c r="F186" s="411"/>
      <c r="G186" s="411"/>
      <c r="H186" s="411"/>
      <c r="I186" s="411"/>
      <c r="J186" s="411"/>
      <c r="K186" s="411"/>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56"/>
      <c r="AN186" s="456"/>
      <c r="AO186" s="456"/>
      <c r="AP186" s="456"/>
      <c r="AQ186" s="456"/>
      <c r="AR186" s="456"/>
      <c r="AS186" s="456"/>
      <c r="AT186" s="456"/>
      <c r="AU186" s="456"/>
      <c r="AV186" s="456"/>
      <c r="AW186" s="456"/>
      <c r="AX186" s="456"/>
      <c r="AY186" s="456"/>
      <c r="AZ186" s="456"/>
      <c r="BA186" s="456"/>
      <c r="BB186" s="456"/>
      <c r="BC186" s="456"/>
      <c r="BD186" s="456"/>
      <c r="BE186" s="456"/>
      <c r="BF186" s="456"/>
      <c r="BG186" s="456"/>
      <c r="BH186" s="456"/>
      <c r="BI186" s="456"/>
      <c r="BJ186" s="456"/>
      <c r="BK186" s="456"/>
      <c r="BL186" s="456"/>
      <c r="BM186" s="456"/>
      <c r="BN186" s="456"/>
    </row>
    <row r="187" spans="1:66">
      <c r="A187" s="411"/>
      <c r="B187" s="411"/>
      <c r="C187" s="411"/>
      <c r="D187" s="411"/>
      <c r="E187" s="411"/>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56"/>
      <c r="AN187" s="456"/>
      <c r="AO187" s="456"/>
      <c r="AP187" s="456"/>
      <c r="AQ187" s="456"/>
      <c r="AR187" s="456"/>
      <c r="AS187" s="456"/>
      <c r="AT187" s="456"/>
      <c r="AU187" s="456"/>
      <c r="AV187" s="456"/>
      <c r="AW187" s="456"/>
      <c r="AX187" s="456"/>
      <c r="AY187" s="456"/>
      <c r="AZ187" s="456"/>
      <c r="BA187" s="456"/>
      <c r="BB187" s="456"/>
      <c r="BC187" s="456"/>
      <c r="BD187" s="456"/>
      <c r="BE187" s="456"/>
      <c r="BF187" s="456"/>
      <c r="BG187" s="456"/>
      <c r="BH187" s="456"/>
      <c r="BI187" s="456"/>
      <c r="BJ187" s="456"/>
      <c r="BK187" s="456"/>
      <c r="BL187" s="456"/>
      <c r="BM187" s="456"/>
      <c r="BN187" s="456"/>
    </row>
    <row r="188" spans="1:66">
      <c r="A188" s="411"/>
      <c r="B188" s="411"/>
      <c r="C188" s="411"/>
      <c r="D188" s="411"/>
      <c r="E188" s="411"/>
      <c r="F188" s="411"/>
      <c r="G188" s="411"/>
      <c r="H188" s="411"/>
      <c r="I188" s="411"/>
      <c r="J188" s="411"/>
      <c r="K188" s="411"/>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56"/>
      <c r="AN188" s="456"/>
      <c r="AO188" s="456"/>
      <c r="AP188" s="456"/>
      <c r="AQ188" s="456"/>
      <c r="AR188" s="456"/>
      <c r="AS188" s="456"/>
      <c r="AT188" s="456"/>
      <c r="AU188" s="456"/>
      <c r="AV188" s="456"/>
      <c r="AW188" s="456"/>
      <c r="AX188" s="456"/>
      <c r="AY188" s="456"/>
      <c r="AZ188" s="456"/>
      <c r="BA188" s="456"/>
      <c r="BB188" s="456"/>
      <c r="BC188" s="456"/>
      <c r="BD188" s="456"/>
      <c r="BE188" s="456"/>
      <c r="BF188" s="456"/>
      <c r="BG188" s="456"/>
      <c r="BH188" s="456"/>
      <c r="BI188" s="456"/>
      <c r="BJ188" s="456"/>
      <c r="BK188" s="456"/>
      <c r="BL188" s="456"/>
      <c r="BM188" s="456"/>
      <c r="BN188" s="456"/>
    </row>
    <row r="189" spans="1:66">
      <c r="A189" s="411"/>
      <c r="B189" s="411"/>
      <c r="C189" s="411"/>
      <c r="D189" s="411"/>
      <c r="E189" s="411"/>
      <c r="F189" s="411"/>
      <c r="G189" s="411"/>
      <c r="H189" s="411"/>
      <c r="I189" s="411"/>
      <c r="J189" s="411"/>
      <c r="K189" s="411"/>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56"/>
      <c r="AN189" s="456"/>
      <c r="AO189" s="456"/>
      <c r="AP189" s="456"/>
      <c r="AQ189" s="456"/>
      <c r="AR189" s="456"/>
      <c r="AS189" s="456"/>
      <c r="AT189" s="456"/>
      <c r="AU189" s="456"/>
      <c r="AV189" s="456"/>
      <c r="AW189" s="456"/>
      <c r="AX189" s="456"/>
      <c r="AY189" s="456"/>
      <c r="AZ189" s="456"/>
      <c r="BA189" s="456"/>
      <c r="BB189" s="456"/>
      <c r="BC189" s="456"/>
      <c r="BD189" s="456"/>
      <c r="BE189" s="456"/>
      <c r="BF189" s="456"/>
      <c r="BG189" s="456"/>
      <c r="BH189" s="456"/>
      <c r="BI189" s="456"/>
      <c r="BJ189" s="456"/>
      <c r="BK189" s="456"/>
      <c r="BL189" s="456"/>
      <c r="BM189" s="456"/>
      <c r="BN189" s="456"/>
    </row>
    <row r="190" spans="1:66">
      <c r="A190" s="411"/>
      <c r="B190" s="411"/>
      <c r="C190" s="411"/>
      <c r="D190" s="411"/>
      <c r="E190" s="411"/>
      <c r="F190" s="411"/>
      <c r="G190" s="411"/>
      <c r="H190" s="411"/>
      <c r="I190" s="411"/>
      <c r="J190" s="411"/>
      <c r="K190" s="411"/>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56"/>
      <c r="AN190" s="456"/>
      <c r="AO190" s="456"/>
      <c r="AP190" s="456"/>
      <c r="AQ190" s="456"/>
      <c r="AR190" s="456"/>
      <c r="AS190" s="456"/>
      <c r="AT190" s="456"/>
      <c r="AU190" s="456"/>
      <c r="AV190" s="456"/>
      <c r="AW190" s="456"/>
      <c r="AX190" s="456"/>
      <c r="AY190" s="456"/>
      <c r="AZ190" s="456"/>
      <c r="BA190" s="456"/>
      <c r="BB190" s="456"/>
      <c r="BC190" s="456"/>
      <c r="BD190" s="456"/>
      <c r="BE190" s="456"/>
      <c r="BF190" s="456"/>
      <c r="BG190" s="456"/>
      <c r="BH190" s="456"/>
      <c r="BI190" s="456"/>
      <c r="BJ190" s="456"/>
      <c r="BK190" s="456"/>
      <c r="BL190" s="456"/>
      <c r="BM190" s="456"/>
      <c r="BN190" s="456"/>
    </row>
    <row r="191" spans="1:66">
      <c r="A191" s="411"/>
      <c r="B191" s="411"/>
      <c r="C191" s="411"/>
      <c r="D191" s="411"/>
      <c r="E191" s="411"/>
      <c r="F191" s="411"/>
      <c r="G191" s="411"/>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56"/>
      <c r="AN191" s="456"/>
      <c r="AO191" s="456"/>
      <c r="AP191" s="456"/>
      <c r="AQ191" s="456"/>
      <c r="AR191" s="456"/>
      <c r="AS191" s="456"/>
      <c r="AT191" s="456"/>
      <c r="AU191" s="456"/>
      <c r="AV191" s="456"/>
      <c r="AW191" s="456"/>
      <c r="AX191" s="456"/>
      <c r="AY191" s="456"/>
      <c r="AZ191" s="456"/>
      <c r="BA191" s="456"/>
      <c r="BB191" s="456"/>
      <c r="BC191" s="456"/>
      <c r="BD191" s="456"/>
      <c r="BE191" s="456"/>
      <c r="BF191" s="456"/>
      <c r="BG191" s="456"/>
      <c r="BH191" s="456"/>
      <c r="BI191" s="456"/>
      <c r="BJ191" s="456"/>
      <c r="BK191" s="456"/>
      <c r="BL191" s="456"/>
      <c r="BM191" s="456"/>
      <c r="BN191" s="456"/>
    </row>
    <row r="192" spans="1:66">
      <c r="A192" s="411"/>
      <c r="B192" s="411"/>
      <c r="C192" s="411"/>
      <c r="D192" s="411"/>
      <c r="E192" s="411"/>
      <c r="F192" s="411"/>
      <c r="G192" s="411"/>
      <c r="H192" s="411"/>
      <c r="I192" s="411"/>
      <c r="J192" s="411"/>
      <c r="K192" s="411"/>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56"/>
      <c r="AN192" s="456"/>
      <c r="AO192" s="456"/>
      <c r="AP192" s="456"/>
      <c r="AQ192" s="456"/>
      <c r="AR192" s="456"/>
      <c r="AS192" s="456"/>
      <c r="AT192" s="456"/>
      <c r="AU192" s="456"/>
      <c r="AV192" s="456"/>
      <c r="AW192" s="456"/>
      <c r="AX192" s="456"/>
      <c r="AY192" s="456"/>
      <c r="AZ192" s="456"/>
      <c r="BA192" s="456"/>
      <c r="BB192" s="456"/>
      <c r="BC192" s="456"/>
      <c r="BD192" s="456"/>
      <c r="BE192" s="456"/>
      <c r="BF192" s="456"/>
      <c r="BG192" s="456"/>
      <c r="BH192" s="456"/>
      <c r="BI192" s="456"/>
      <c r="BJ192" s="456"/>
      <c r="BK192" s="456"/>
      <c r="BL192" s="456"/>
      <c r="BM192" s="456"/>
      <c r="BN192" s="456"/>
    </row>
    <row r="193" spans="1:66">
      <c r="A193" s="411"/>
      <c r="B193" s="411"/>
      <c r="C193" s="411"/>
      <c r="D193" s="411"/>
      <c r="E193" s="411"/>
      <c r="F193" s="411"/>
      <c r="G193" s="411"/>
      <c r="H193" s="411"/>
      <c r="I193" s="411"/>
      <c r="J193" s="411"/>
      <c r="K193" s="411"/>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456"/>
    </row>
    <row r="194" spans="1:66">
      <c r="A194" s="411"/>
      <c r="B194" s="411"/>
      <c r="C194" s="411"/>
      <c r="D194" s="411"/>
      <c r="E194" s="411"/>
      <c r="F194" s="411"/>
      <c r="G194" s="411"/>
      <c r="H194" s="411"/>
      <c r="I194" s="411"/>
      <c r="J194" s="411"/>
      <c r="K194" s="411"/>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56"/>
      <c r="AN194" s="456"/>
      <c r="AO194" s="456"/>
      <c r="AP194" s="456"/>
      <c r="AQ194" s="456"/>
      <c r="AR194" s="456"/>
      <c r="AS194" s="456"/>
      <c r="AT194" s="456"/>
      <c r="AU194" s="456"/>
      <c r="AV194" s="456"/>
      <c r="AW194" s="456"/>
      <c r="AX194" s="456"/>
      <c r="AY194" s="456"/>
      <c r="AZ194" s="456"/>
      <c r="BA194" s="456"/>
      <c r="BB194" s="456"/>
      <c r="BC194" s="456"/>
      <c r="BD194" s="456"/>
      <c r="BE194" s="456"/>
      <c r="BF194" s="456"/>
      <c r="BG194" s="456"/>
      <c r="BH194" s="456"/>
      <c r="BI194" s="456"/>
      <c r="BJ194" s="456"/>
      <c r="BK194" s="456"/>
      <c r="BL194" s="456"/>
      <c r="BM194" s="456"/>
      <c r="BN194" s="456"/>
    </row>
    <row r="195" spans="1:66">
      <c r="A195" s="411"/>
      <c r="B195" s="411"/>
      <c r="C195" s="411"/>
      <c r="D195" s="411"/>
      <c r="E195" s="411"/>
      <c r="F195" s="411"/>
      <c r="G195" s="411"/>
      <c r="H195" s="411"/>
      <c r="I195" s="411"/>
      <c r="J195" s="411"/>
      <c r="K195" s="411"/>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row>
    <row r="196" spans="1:66">
      <c r="A196" s="411"/>
      <c r="B196" s="411"/>
      <c r="C196" s="411"/>
      <c r="D196" s="411"/>
      <c r="E196" s="411"/>
      <c r="F196" s="411"/>
      <c r="G196" s="411"/>
      <c r="H196" s="411"/>
      <c r="I196" s="411"/>
      <c r="J196" s="411"/>
      <c r="K196" s="411"/>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56"/>
      <c r="AN196" s="456"/>
      <c r="AO196" s="456"/>
      <c r="AP196" s="456"/>
      <c r="AQ196" s="456"/>
      <c r="AR196" s="456"/>
      <c r="AS196" s="456"/>
      <c r="AT196" s="456"/>
      <c r="AU196" s="456"/>
      <c r="AV196" s="456"/>
      <c r="AW196" s="456"/>
      <c r="AX196" s="456"/>
      <c r="AY196" s="456"/>
      <c r="AZ196" s="456"/>
      <c r="BA196" s="456"/>
      <c r="BB196" s="456"/>
      <c r="BC196" s="456"/>
      <c r="BD196" s="456"/>
      <c r="BE196" s="456"/>
      <c r="BF196" s="456"/>
      <c r="BG196" s="456"/>
      <c r="BH196" s="456"/>
      <c r="BI196" s="456"/>
      <c r="BJ196" s="456"/>
      <c r="BK196" s="456"/>
      <c r="BL196" s="456"/>
      <c r="BM196" s="456"/>
      <c r="BN196" s="456"/>
    </row>
    <row r="197" spans="1:66">
      <c r="A197" s="411"/>
      <c r="B197" s="411"/>
      <c r="C197" s="411"/>
      <c r="D197" s="411"/>
      <c r="E197" s="411"/>
      <c r="F197" s="411"/>
      <c r="G197" s="411"/>
      <c r="H197" s="411"/>
      <c r="I197" s="411"/>
      <c r="J197" s="411"/>
      <c r="K197" s="411"/>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56"/>
      <c r="AN197" s="456"/>
      <c r="AO197" s="456"/>
      <c r="AP197" s="456"/>
      <c r="AQ197" s="456"/>
      <c r="AR197" s="456"/>
      <c r="AS197" s="456"/>
      <c r="AT197" s="456"/>
      <c r="AU197" s="456"/>
      <c r="AV197" s="456"/>
      <c r="AW197" s="456"/>
      <c r="AX197" s="456"/>
      <c r="AY197" s="456"/>
      <c r="AZ197" s="456"/>
      <c r="BA197" s="456"/>
      <c r="BB197" s="456"/>
      <c r="BC197" s="456"/>
      <c r="BD197" s="456"/>
      <c r="BE197" s="456"/>
      <c r="BF197" s="456"/>
      <c r="BG197" s="456"/>
      <c r="BH197" s="456"/>
      <c r="BI197" s="456"/>
      <c r="BJ197" s="456"/>
      <c r="BK197" s="456"/>
      <c r="BL197" s="456"/>
      <c r="BM197" s="456"/>
      <c r="BN197" s="456"/>
    </row>
    <row r="198" spans="1:66">
      <c r="A198" s="411"/>
      <c r="B198" s="411"/>
      <c r="C198" s="411"/>
      <c r="D198" s="411"/>
      <c r="E198" s="411"/>
      <c r="F198" s="411"/>
      <c r="G198" s="411"/>
      <c r="H198" s="411"/>
      <c r="I198" s="411"/>
      <c r="J198" s="411"/>
      <c r="K198" s="411"/>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56"/>
      <c r="AN198" s="456"/>
      <c r="AO198" s="456"/>
      <c r="AP198" s="456"/>
      <c r="AQ198" s="456"/>
      <c r="AR198" s="456"/>
      <c r="AS198" s="456"/>
      <c r="AT198" s="456"/>
      <c r="AU198" s="456"/>
      <c r="AV198" s="456"/>
      <c r="AW198" s="456"/>
      <c r="AX198" s="456"/>
      <c r="AY198" s="456"/>
      <c r="AZ198" s="456"/>
      <c r="BA198" s="456"/>
      <c r="BB198" s="456"/>
      <c r="BC198" s="456"/>
      <c r="BD198" s="456"/>
      <c r="BE198" s="456"/>
      <c r="BF198" s="456"/>
      <c r="BG198" s="456"/>
      <c r="BH198" s="456"/>
      <c r="BI198" s="456"/>
      <c r="BJ198" s="456"/>
      <c r="BK198" s="456"/>
      <c r="BL198" s="456"/>
      <c r="BM198" s="456"/>
      <c r="BN198" s="456"/>
    </row>
    <row r="199" spans="1:66">
      <c r="A199" s="411"/>
      <c r="B199" s="411"/>
      <c r="C199" s="411"/>
      <c r="D199" s="411"/>
      <c r="E199" s="411"/>
      <c r="F199" s="411"/>
      <c r="G199" s="411"/>
      <c r="H199" s="411"/>
      <c r="I199" s="411"/>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56"/>
      <c r="AN199" s="456"/>
      <c r="AO199" s="456"/>
      <c r="AP199" s="456"/>
      <c r="AQ199" s="456"/>
      <c r="AR199" s="456"/>
      <c r="AS199" s="456"/>
      <c r="AT199" s="456"/>
      <c r="AU199" s="456"/>
      <c r="AV199" s="456"/>
      <c r="AW199" s="456"/>
      <c r="AX199" s="456"/>
      <c r="AY199" s="456"/>
      <c r="AZ199" s="456"/>
      <c r="BA199" s="456"/>
      <c r="BB199" s="456"/>
      <c r="BC199" s="456"/>
      <c r="BD199" s="456"/>
      <c r="BE199" s="456"/>
      <c r="BF199" s="456"/>
      <c r="BG199" s="456"/>
      <c r="BH199" s="456"/>
      <c r="BI199" s="456"/>
      <c r="BJ199" s="456"/>
      <c r="BK199" s="456"/>
      <c r="BL199" s="456"/>
      <c r="BM199" s="456"/>
      <c r="BN199" s="456"/>
    </row>
    <row r="200" spans="1:66">
      <c r="A200" s="411"/>
      <c r="B200" s="411"/>
      <c r="C200" s="411"/>
      <c r="D200" s="411"/>
      <c r="E200" s="411"/>
      <c r="F200" s="411"/>
      <c r="G200" s="411"/>
      <c r="H200" s="411"/>
      <c r="I200" s="411"/>
      <c r="J200" s="411"/>
      <c r="K200" s="411"/>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56"/>
      <c r="AN200" s="456"/>
      <c r="AO200" s="456"/>
      <c r="AP200" s="456"/>
      <c r="AQ200" s="456"/>
      <c r="AR200" s="456"/>
      <c r="AS200" s="456"/>
      <c r="AT200" s="456"/>
      <c r="AU200" s="456"/>
      <c r="AV200" s="456"/>
      <c r="AW200" s="456"/>
      <c r="AX200" s="456"/>
      <c r="AY200" s="456"/>
      <c r="AZ200" s="456"/>
      <c r="BA200" s="456"/>
      <c r="BB200" s="456"/>
      <c r="BC200" s="456"/>
      <c r="BD200" s="456"/>
      <c r="BE200" s="456"/>
      <c r="BF200" s="456"/>
      <c r="BG200" s="456"/>
      <c r="BH200" s="456"/>
      <c r="BI200" s="456"/>
      <c r="BJ200" s="456"/>
      <c r="BK200" s="456"/>
      <c r="BL200" s="456"/>
      <c r="BM200" s="456"/>
      <c r="BN200" s="456"/>
    </row>
    <row r="201" spans="1:66">
      <c r="A201" s="411"/>
      <c r="B201" s="411"/>
      <c r="C201" s="411"/>
      <c r="D201" s="411"/>
      <c r="E201" s="411"/>
      <c r="F201" s="411"/>
      <c r="G201" s="411"/>
      <c r="H201" s="411"/>
      <c r="I201" s="411"/>
      <c r="J201" s="411"/>
      <c r="K201" s="411"/>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56"/>
      <c r="AN201" s="456"/>
      <c r="AO201" s="456"/>
      <c r="AP201" s="456"/>
      <c r="AQ201" s="456"/>
      <c r="AR201" s="456"/>
      <c r="AS201" s="456"/>
      <c r="AT201" s="456"/>
      <c r="AU201" s="456"/>
      <c r="AV201" s="456"/>
      <c r="AW201" s="456"/>
      <c r="AX201" s="456"/>
      <c r="AY201" s="456"/>
      <c r="AZ201" s="456"/>
      <c r="BA201" s="456"/>
      <c r="BB201" s="456"/>
      <c r="BC201" s="456"/>
      <c r="BD201" s="456"/>
      <c r="BE201" s="456"/>
      <c r="BF201" s="456"/>
      <c r="BG201" s="456"/>
      <c r="BH201" s="456"/>
      <c r="BI201" s="456"/>
      <c r="BJ201" s="456"/>
      <c r="BK201" s="456"/>
      <c r="BL201" s="456"/>
      <c r="BM201" s="456"/>
      <c r="BN201" s="456"/>
    </row>
    <row r="202" spans="1:66">
      <c r="A202" s="411"/>
      <c r="B202" s="411"/>
      <c r="C202" s="411"/>
      <c r="D202" s="411"/>
      <c r="E202" s="411"/>
      <c r="F202" s="411"/>
      <c r="G202" s="411"/>
      <c r="H202" s="411"/>
      <c r="I202" s="411"/>
      <c r="J202" s="411"/>
      <c r="K202" s="411"/>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56"/>
      <c r="AN202" s="456"/>
      <c r="AO202" s="456"/>
      <c r="AP202" s="456"/>
      <c r="AQ202" s="456"/>
      <c r="AR202" s="456"/>
      <c r="AS202" s="456"/>
      <c r="AT202" s="456"/>
      <c r="AU202" s="456"/>
      <c r="AV202" s="456"/>
      <c r="AW202" s="456"/>
      <c r="AX202" s="456"/>
      <c r="AY202" s="456"/>
      <c r="AZ202" s="456"/>
      <c r="BA202" s="456"/>
      <c r="BB202" s="456"/>
      <c r="BC202" s="456"/>
      <c r="BD202" s="456"/>
      <c r="BE202" s="456"/>
      <c r="BF202" s="456"/>
      <c r="BG202" s="456"/>
      <c r="BH202" s="456"/>
      <c r="BI202" s="456"/>
      <c r="BJ202" s="456"/>
      <c r="BK202" s="456"/>
      <c r="BL202" s="456"/>
      <c r="BM202" s="456"/>
      <c r="BN202" s="456"/>
    </row>
    <row r="203" spans="1:66">
      <c r="A203" s="411"/>
      <c r="B203" s="411"/>
      <c r="C203" s="411"/>
      <c r="D203" s="411"/>
      <c r="E203" s="411"/>
      <c r="F203" s="411"/>
      <c r="G203" s="411"/>
      <c r="H203" s="411"/>
      <c r="I203" s="411"/>
      <c r="J203" s="411"/>
      <c r="K203" s="411"/>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56"/>
      <c r="AN203" s="456"/>
      <c r="AO203" s="456"/>
      <c r="AP203" s="456"/>
      <c r="AQ203" s="456"/>
      <c r="AR203" s="456"/>
      <c r="AS203" s="456"/>
      <c r="AT203" s="456"/>
      <c r="AU203" s="456"/>
      <c r="AV203" s="456"/>
      <c r="AW203" s="456"/>
      <c r="AX203" s="456"/>
      <c r="AY203" s="456"/>
      <c r="AZ203" s="456"/>
      <c r="BA203" s="456"/>
      <c r="BB203" s="456"/>
      <c r="BC203" s="456"/>
      <c r="BD203" s="456"/>
      <c r="BE203" s="456"/>
      <c r="BF203" s="456"/>
      <c r="BG203" s="456"/>
      <c r="BH203" s="456"/>
      <c r="BI203" s="456"/>
      <c r="BJ203" s="456"/>
      <c r="BK203" s="456"/>
      <c r="BL203" s="456"/>
      <c r="BM203" s="456"/>
      <c r="BN203" s="456"/>
    </row>
    <row r="204" spans="1:66">
      <c r="A204" s="411"/>
      <c r="B204" s="411"/>
      <c r="C204" s="411"/>
      <c r="D204" s="411"/>
      <c r="E204" s="411"/>
      <c r="F204" s="411"/>
      <c r="G204" s="411"/>
      <c r="H204" s="411"/>
      <c r="I204" s="411"/>
      <c r="J204" s="411"/>
      <c r="K204" s="411"/>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56"/>
      <c r="AN204" s="456"/>
      <c r="AO204" s="456"/>
      <c r="AP204" s="456"/>
      <c r="AQ204" s="456"/>
      <c r="AR204" s="456"/>
      <c r="AS204" s="456"/>
      <c r="AT204" s="456"/>
      <c r="AU204" s="456"/>
      <c r="AV204" s="456"/>
      <c r="AW204" s="456"/>
      <c r="AX204" s="456"/>
      <c r="AY204" s="456"/>
      <c r="AZ204" s="456"/>
      <c r="BA204" s="456"/>
      <c r="BB204" s="456"/>
      <c r="BC204" s="456"/>
      <c r="BD204" s="456"/>
      <c r="BE204" s="456"/>
      <c r="BF204" s="456"/>
      <c r="BG204" s="456"/>
      <c r="BH204" s="456"/>
      <c r="BI204" s="456"/>
      <c r="BJ204" s="456"/>
      <c r="BK204" s="456"/>
      <c r="BL204" s="456"/>
      <c r="BM204" s="456"/>
      <c r="BN204" s="456"/>
    </row>
    <row r="205" spans="1:66">
      <c r="A205" s="411"/>
      <c r="B205" s="411"/>
      <c r="C205" s="411"/>
      <c r="D205" s="411"/>
      <c r="E205" s="411"/>
      <c r="F205" s="411"/>
      <c r="G205" s="411"/>
      <c r="H205" s="411"/>
      <c r="I205" s="411"/>
      <c r="J205" s="411"/>
      <c r="K205" s="411"/>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56"/>
      <c r="AN205" s="456"/>
      <c r="AO205" s="456"/>
      <c r="AP205" s="456"/>
      <c r="AQ205" s="456"/>
      <c r="AR205" s="456"/>
      <c r="AS205" s="456"/>
      <c r="AT205" s="456"/>
      <c r="AU205" s="456"/>
      <c r="AV205" s="456"/>
      <c r="AW205" s="456"/>
      <c r="AX205" s="456"/>
      <c r="AY205" s="456"/>
      <c r="AZ205" s="456"/>
      <c r="BA205" s="456"/>
      <c r="BB205" s="456"/>
      <c r="BC205" s="456"/>
      <c r="BD205" s="456"/>
      <c r="BE205" s="456"/>
      <c r="BF205" s="456"/>
      <c r="BG205" s="456"/>
      <c r="BH205" s="456"/>
      <c r="BI205" s="456"/>
      <c r="BJ205" s="456"/>
      <c r="BK205" s="456"/>
      <c r="BL205" s="456"/>
      <c r="BM205" s="456"/>
      <c r="BN205" s="456"/>
    </row>
    <row r="206" spans="1:66">
      <c r="A206" s="411"/>
      <c r="B206" s="411"/>
      <c r="C206" s="411"/>
      <c r="D206" s="411"/>
      <c r="E206" s="411"/>
      <c r="F206" s="411"/>
      <c r="G206" s="411"/>
      <c r="H206" s="411"/>
      <c r="I206" s="411"/>
      <c r="J206" s="411"/>
      <c r="K206" s="411"/>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56"/>
      <c r="AN206" s="456"/>
      <c r="AO206" s="456"/>
      <c r="AP206" s="456"/>
      <c r="AQ206" s="456"/>
      <c r="AR206" s="456"/>
      <c r="AS206" s="456"/>
      <c r="AT206" s="456"/>
      <c r="AU206" s="456"/>
      <c r="AV206" s="456"/>
      <c r="AW206" s="456"/>
      <c r="AX206" s="456"/>
      <c r="AY206" s="456"/>
      <c r="AZ206" s="456"/>
      <c r="BA206" s="456"/>
      <c r="BB206" s="456"/>
      <c r="BC206" s="456"/>
      <c r="BD206" s="456"/>
      <c r="BE206" s="456"/>
      <c r="BF206" s="456"/>
      <c r="BG206" s="456"/>
      <c r="BH206" s="456"/>
      <c r="BI206" s="456"/>
      <c r="BJ206" s="456"/>
      <c r="BK206" s="456"/>
      <c r="BL206" s="456"/>
      <c r="BM206" s="456"/>
      <c r="BN206" s="456"/>
    </row>
    <row r="207" spans="1:66">
      <c r="A207" s="411"/>
      <c r="B207" s="411"/>
      <c r="C207" s="411"/>
      <c r="D207" s="411"/>
      <c r="E207" s="411"/>
      <c r="F207" s="411"/>
      <c r="G207" s="411"/>
      <c r="H207" s="411"/>
      <c r="I207" s="411"/>
      <c r="J207" s="411"/>
      <c r="K207" s="411"/>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56"/>
      <c r="AN207" s="456"/>
      <c r="AO207" s="456"/>
      <c r="AP207" s="456"/>
      <c r="AQ207" s="456"/>
      <c r="AR207" s="456"/>
      <c r="AS207" s="456"/>
      <c r="AT207" s="456"/>
      <c r="AU207" s="456"/>
      <c r="AV207" s="456"/>
      <c r="AW207" s="456"/>
      <c r="AX207" s="456"/>
      <c r="AY207" s="456"/>
      <c r="AZ207" s="456"/>
      <c r="BA207" s="456"/>
      <c r="BB207" s="456"/>
      <c r="BC207" s="456"/>
      <c r="BD207" s="456"/>
      <c r="BE207" s="456"/>
      <c r="BF207" s="456"/>
      <c r="BG207" s="456"/>
      <c r="BH207" s="456"/>
      <c r="BI207" s="456"/>
      <c r="BJ207" s="456"/>
      <c r="BK207" s="456"/>
      <c r="BL207" s="456"/>
      <c r="BM207" s="456"/>
      <c r="BN207" s="456"/>
    </row>
    <row r="208" spans="1:66">
      <c r="A208" s="411"/>
      <c r="B208" s="411"/>
      <c r="C208" s="411"/>
      <c r="D208" s="411"/>
      <c r="E208" s="411"/>
      <c r="F208" s="411"/>
      <c r="G208" s="411"/>
      <c r="H208" s="411"/>
      <c r="I208" s="411"/>
      <c r="J208" s="411"/>
      <c r="K208" s="411"/>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56"/>
      <c r="AN208" s="456"/>
      <c r="AO208" s="456"/>
      <c r="AP208" s="456"/>
      <c r="AQ208" s="456"/>
      <c r="AR208" s="456"/>
      <c r="AS208" s="456"/>
      <c r="AT208" s="456"/>
      <c r="AU208" s="456"/>
      <c r="AV208" s="456"/>
      <c r="AW208" s="456"/>
      <c r="AX208" s="456"/>
      <c r="AY208" s="456"/>
      <c r="AZ208" s="456"/>
      <c r="BA208" s="456"/>
      <c r="BB208" s="456"/>
      <c r="BC208" s="456"/>
      <c r="BD208" s="456"/>
      <c r="BE208" s="456"/>
      <c r="BF208" s="456"/>
      <c r="BG208" s="456"/>
      <c r="BH208" s="456"/>
      <c r="BI208" s="456"/>
      <c r="BJ208" s="456"/>
      <c r="BK208" s="456"/>
      <c r="BL208" s="456"/>
      <c r="BM208" s="456"/>
      <c r="BN208" s="456"/>
    </row>
    <row r="209" spans="1:66">
      <c r="A209" s="411"/>
      <c r="B209" s="411"/>
      <c r="C209" s="411"/>
      <c r="D209" s="411"/>
      <c r="E209" s="411"/>
      <c r="F209" s="411"/>
      <c r="G209" s="411"/>
      <c r="H209" s="411"/>
      <c r="I209" s="411"/>
      <c r="J209" s="411"/>
      <c r="K209" s="411"/>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56"/>
      <c r="AN209" s="456"/>
      <c r="AO209" s="456"/>
      <c r="AP209" s="456"/>
      <c r="AQ209" s="456"/>
      <c r="AR209" s="456"/>
      <c r="AS209" s="456"/>
      <c r="AT209" s="456"/>
      <c r="AU209" s="456"/>
      <c r="AV209" s="456"/>
      <c r="AW209" s="456"/>
      <c r="AX209" s="456"/>
      <c r="AY209" s="456"/>
      <c r="AZ209" s="456"/>
      <c r="BA209" s="456"/>
      <c r="BB209" s="456"/>
      <c r="BC209" s="456"/>
      <c r="BD209" s="456"/>
      <c r="BE209" s="456"/>
      <c r="BF209" s="456"/>
      <c r="BG209" s="456"/>
      <c r="BH209" s="456"/>
      <c r="BI209" s="456"/>
      <c r="BJ209" s="456"/>
      <c r="BK209" s="456"/>
      <c r="BL209" s="456"/>
      <c r="BM209" s="456"/>
      <c r="BN209" s="456"/>
    </row>
    <row r="210" spans="1:66">
      <c r="A210" s="411"/>
      <c r="B210" s="411"/>
      <c r="C210" s="411"/>
      <c r="D210" s="411"/>
      <c r="E210" s="411"/>
      <c r="F210" s="411"/>
      <c r="G210" s="411"/>
      <c r="H210" s="411"/>
      <c r="I210" s="411"/>
      <c r="J210" s="411"/>
      <c r="K210" s="411"/>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56"/>
      <c r="AN210" s="456"/>
      <c r="AO210" s="456"/>
      <c r="AP210" s="456"/>
      <c r="AQ210" s="456"/>
      <c r="AR210" s="456"/>
      <c r="AS210" s="456"/>
      <c r="AT210" s="456"/>
      <c r="AU210" s="456"/>
      <c r="AV210" s="456"/>
      <c r="AW210" s="456"/>
      <c r="AX210" s="456"/>
      <c r="AY210" s="456"/>
      <c r="AZ210" s="456"/>
      <c r="BA210" s="456"/>
      <c r="BB210" s="456"/>
      <c r="BC210" s="456"/>
      <c r="BD210" s="456"/>
      <c r="BE210" s="456"/>
      <c r="BF210" s="456"/>
      <c r="BG210" s="456"/>
      <c r="BH210" s="456"/>
      <c r="BI210" s="456"/>
      <c r="BJ210" s="456"/>
      <c r="BK210" s="456"/>
      <c r="BL210" s="456"/>
      <c r="BM210" s="456"/>
      <c r="BN210" s="456"/>
    </row>
    <row r="211" spans="1:66">
      <c r="A211" s="411"/>
      <c r="B211" s="411"/>
      <c r="C211" s="411"/>
      <c r="D211" s="411"/>
      <c r="E211" s="411"/>
      <c r="F211" s="411"/>
      <c r="G211" s="411"/>
      <c r="H211" s="411"/>
      <c r="I211" s="411"/>
      <c r="J211" s="411"/>
      <c r="K211" s="411"/>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56"/>
      <c r="AN211" s="456"/>
      <c r="AO211" s="456"/>
      <c r="AP211" s="456"/>
      <c r="AQ211" s="456"/>
      <c r="AR211" s="456"/>
      <c r="AS211" s="456"/>
      <c r="AT211" s="456"/>
      <c r="AU211" s="456"/>
      <c r="AV211" s="456"/>
      <c r="AW211" s="456"/>
      <c r="AX211" s="456"/>
      <c r="AY211" s="456"/>
      <c r="AZ211" s="456"/>
      <c r="BA211" s="456"/>
      <c r="BB211" s="456"/>
      <c r="BC211" s="456"/>
      <c r="BD211" s="456"/>
      <c r="BE211" s="456"/>
      <c r="BF211" s="456"/>
      <c r="BG211" s="456"/>
      <c r="BH211" s="456"/>
      <c r="BI211" s="456"/>
      <c r="BJ211" s="456"/>
      <c r="BK211" s="456"/>
      <c r="BL211" s="456"/>
      <c r="BM211" s="456"/>
      <c r="BN211" s="456"/>
    </row>
    <row r="212" spans="1:66">
      <c r="A212" s="411"/>
      <c r="B212" s="411"/>
      <c r="C212" s="411"/>
      <c r="D212" s="411"/>
      <c r="E212" s="411"/>
      <c r="F212" s="411"/>
      <c r="G212" s="411"/>
      <c r="H212" s="411"/>
      <c r="I212" s="411"/>
      <c r="J212" s="411"/>
      <c r="K212" s="411"/>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56"/>
      <c r="AN212" s="456"/>
      <c r="AO212" s="456"/>
      <c r="AP212" s="456"/>
      <c r="AQ212" s="456"/>
      <c r="AR212" s="456"/>
      <c r="AS212" s="456"/>
      <c r="AT212" s="456"/>
      <c r="AU212" s="456"/>
      <c r="AV212" s="456"/>
      <c r="AW212" s="456"/>
      <c r="AX212" s="456"/>
      <c r="AY212" s="456"/>
      <c r="AZ212" s="456"/>
      <c r="BA212" s="456"/>
      <c r="BB212" s="456"/>
      <c r="BC212" s="456"/>
      <c r="BD212" s="456"/>
      <c r="BE212" s="456"/>
      <c r="BF212" s="456"/>
      <c r="BG212" s="456"/>
      <c r="BH212" s="456"/>
      <c r="BI212" s="456"/>
      <c r="BJ212" s="456"/>
      <c r="BK212" s="456"/>
      <c r="BL212" s="456"/>
      <c r="BM212" s="456"/>
      <c r="BN212" s="456"/>
    </row>
    <row r="213" spans="1:66">
      <c r="A213" s="411"/>
      <c r="B213" s="411"/>
      <c r="C213" s="411"/>
      <c r="D213" s="411"/>
      <c r="E213" s="411"/>
      <c r="F213" s="411"/>
      <c r="G213" s="411"/>
      <c r="H213" s="411"/>
      <c r="I213" s="411"/>
      <c r="J213" s="411"/>
      <c r="K213" s="411"/>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56"/>
      <c r="AN213" s="456"/>
      <c r="AO213" s="456"/>
      <c r="AP213" s="456"/>
      <c r="AQ213" s="456"/>
      <c r="AR213" s="456"/>
      <c r="AS213" s="456"/>
      <c r="AT213" s="456"/>
      <c r="AU213" s="456"/>
      <c r="AV213" s="456"/>
      <c r="AW213" s="456"/>
      <c r="AX213" s="456"/>
      <c r="AY213" s="456"/>
      <c r="AZ213" s="456"/>
      <c r="BA213" s="456"/>
      <c r="BB213" s="456"/>
      <c r="BC213" s="456"/>
      <c r="BD213" s="456"/>
      <c r="BE213" s="456"/>
      <c r="BF213" s="456"/>
      <c r="BG213" s="456"/>
      <c r="BH213" s="456"/>
      <c r="BI213" s="456"/>
      <c r="BJ213" s="456"/>
      <c r="BK213" s="456"/>
      <c r="BL213" s="456"/>
      <c r="BM213" s="456"/>
      <c r="BN213" s="456"/>
    </row>
    <row r="214" spans="1:66">
      <c r="A214" s="411"/>
      <c r="B214" s="411"/>
      <c r="C214" s="411"/>
      <c r="D214" s="411"/>
      <c r="E214" s="411"/>
      <c r="F214" s="411"/>
      <c r="G214" s="411"/>
      <c r="H214" s="411"/>
      <c r="I214" s="411"/>
      <c r="J214" s="411"/>
      <c r="K214" s="411"/>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56"/>
      <c r="AN214" s="456"/>
      <c r="AO214" s="456"/>
      <c r="AP214" s="456"/>
      <c r="AQ214" s="456"/>
      <c r="AR214" s="456"/>
      <c r="AS214" s="456"/>
      <c r="AT214" s="456"/>
      <c r="AU214" s="456"/>
      <c r="AV214" s="456"/>
      <c r="AW214" s="456"/>
      <c r="AX214" s="456"/>
      <c r="AY214" s="456"/>
      <c r="AZ214" s="456"/>
      <c r="BA214" s="456"/>
      <c r="BB214" s="456"/>
      <c r="BC214" s="456"/>
      <c r="BD214" s="456"/>
      <c r="BE214" s="456"/>
      <c r="BF214" s="456"/>
      <c r="BG214" s="456"/>
      <c r="BH214" s="456"/>
      <c r="BI214" s="456"/>
      <c r="BJ214" s="456"/>
      <c r="BK214" s="456"/>
      <c r="BL214" s="456"/>
      <c r="BM214" s="456"/>
      <c r="BN214" s="456"/>
    </row>
    <row r="215" spans="1:66">
      <c r="A215" s="411"/>
      <c r="B215" s="411"/>
      <c r="C215" s="411"/>
      <c r="D215" s="411"/>
      <c r="E215" s="411"/>
      <c r="F215" s="411"/>
      <c r="G215" s="411"/>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56"/>
      <c r="AN215" s="456"/>
      <c r="AO215" s="456"/>
      <c r="AP215" s="456"/>
      <c r="AQ215" s="456"/>
      <c r="AR215" s="456"/>
      <c r="AS215" s="456"/>
      <c r="AT215" s="456"/>
      <c r="AU215" s="456"/>
      <c r="AV215" s="456"/>
      <c r="AW215" s="456"/>
      <c r="AX215" s="456"/>
      <c r="AY215" s="456"/>
      <c r="AZ215" s="456"/>
      <c r="BA215" s="456"/>
      <c r="BB215" s="456"/>
      <c r="BC215" s="456"/>
      <c r="BD215" s="456"/>
      <c r="BE215" s="456"/>
      <c r="BF215" s="456"/>
      <c r="BG215" s="456"/>
      <c r="BH215" s="456"/>
      <c r="BI215" s="456"/>
      <c r="BJ215" s="456"/>
      <c r="BK215" s="456"/>
      <c r="BL215" s="456"/>
      <c r="BM215" s="456"/>
      <c r="BN215" s="456"/>
    </row>
    <row r="216" spans="1:66">
      <c r="A216" s="411"/>
      <c r="B216" s="411"/>
      <c r="C216" s="411"/>
      <c r="D216" s="411"/>
      <c r="E216" s="411"/>
      <c r="F216" s="411"/>
      <c r="G216" s="411"/>
      <c r="H216" s="411"/>
      <c r="I216" s="411"/>
      <c r="J216" s="411"/>
      <c r="K216" s="411"/>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56"/>
      <c r="AN216" s="456"/>
      <c r="AO216" s="456"/>
      <c r="AP216" s="456"/>
      <c r="AQ216" s="456"/>
      <c r="AR216" s="456"/>
      <c r="AS216" s="456"/>
      <c r="AT216" s="456"/>
      <c r="AU216" s="456"/>
      <c r="AV216" s="456"/>
      <c r="AW216" s="456"/>
      <c r="AX216" s="456"/>
      <c r="AY216" s="456"/>
      <c r="AZ216" s="456"/>
      <c r="BA216" s="456"/>
      <c r="BB216" s="456"/>
      <c r="BC216" s="456"/>
      <c r="BD216" s="456"/>
      <c r="BE216" s="456"/>
      <c r="BF216" s="456"/>
      <c r="BG216" s="456"/>
      <c r="BH216" s="456"/>
      <c r="BI216" s="456"/>
      <c r="BJ216" s="456"/>
      <c r="BK216" s="456"/>
      <c r="BL216" s="456"/>
      <c r="BM216" s="456"/>
      <c r="BN216" s="456"/>
    </row>
    <row r="217" spans="1:66">
      <c r="A217" s="411"/>
      <c r="B217" s="411"/>
      <c r="C217" s="411"/>
      <c r="D217" s="411"/>
      <c r="E217" s="411"/>
      <c r="F217" s="411"/>
      <c r="G217" s="411"/>
      <c r="H217" s="411"/>
      <c r="I217" s="411"/>
      <c r="J217" s="411"/>
      <c r="K217" s="411"/>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56"/>
      <c r="AN217" s="456"/>
      <c r="AO217" s="456"/>
      <c r="AP217" s="456"/>
      <c r="AQ217" s="456"/>
      <c r="AR217" s="456"/>
      <c r="AS217" s="456"/>
      <c r="AT217" s="456"/>
      <c r="AU217" s="456"/>
      <c r="AV217" s="456"/>
      <c r="AW217" s="456"/>
      <c r="AX217" s="456"/>
      <c r="AY217" s="456"/>
      <c r="AZ217" s="456"/>
      <c r="BA217" s="456"/>
      <c r="BB217" s="456"/>
      <c r="BC217" s="456"/>
      <c r="BD217" s="456"/>
      <c r="BE217" s="456"/>
      <c r="BF217" s="456"/>
      <c r="BG217" s="456"/>
      <c r="BH217" s="456"/>
      <c r="BI217" s="456"/>
      <c r="BJ217" s="456"/>
      <c r="BK217" s="456"/>
      <c r="BL217" s="456"/>
      <c r="BM217" s="456"/>
      <c r="BN217" s="456"/>
    </row>
    <row r="218" spans="1:66">
      <c r="A218" s="411"/>
      <c r="B218" s="411"/>
      <c r="C218" s="411"/>
      <c r="D218" s="411"/>
      <c r="E218" s="411"/>
      <c r="F218" s="411"/>
      <c r="G218" s="411"/>
      <c r="H218" s="411"/>
      <c r="I218" s="411"/>
      <c r="J218" s="411"/>
      <c r="K218" s="411"/>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56"/>
      <c r="AN218" s="456"/>
      <c r="AO218" s="456"/>
      <c r="AP218" s="456"/>
      <c r="AQ218" s="456"/>
      <c r="AR218" s="456"/>
      <c r="AS218" s="456"/>
      <c r="AT218" s="456"/>
      <c r="AU218" s="456"/>
      <c r="AV218" s="456"/>
      <c r="AW218" s="456"/>
      <c r="AX218" s="456"/>
      <c r="AY218" s="456"/>
      <c r="AZ218" s="456"/>
      <c r="BA218" s="456"/>
      <c r="BB218" s="456"/>
      <c r="BC218" s="456"/>
      <c r="BD218" s="456"/>
      <c r="BE218" s="456"/>
      <c r="BF218" s="456"/>
      <c r="BG218" s="456"/>
      <c r="BH218" s="456"/>
      <c r="BI218" s="456"/>
      <c r="BJ218" s="456"/>
      <c r="BK218" s="456"/>
      <c r="BL218" s="456"/>
      <c r="BM218" s="456"/>
      <c r="BN218" s="456"/>
    </row>
    <row r="219" spans="1:66">
      <c r="A219" s="411"/>
      <c r="B219" s="411"/>
      <c r="C219" s="411"/>
      <c r="D219" s="411"/>
      <c r="E219" s="411"/>
      <c r="F219" s="411"/>
      <c r="G219" s="411"/>
      <c r="H219" s="411"/>
      <c r="I219" s="411"/>
      <c r="J219" s="411"/>
      <c r="K219" s="411"/>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56"/>
      <c r="AN219" s="456"/>
      <c r="AO219" s="456"/>
      <c r="AP219" s="456"/>
      <c r="AQ219" s="456"/>
      <c r="AR219" s="456"/>
      <c r="AS219" s="456"/>
      <c r="AT219" s="456"/>
      <c r="AU219" s="456"/>
      <c r="AV219" s="456"/>
      <c r="AW219" s="456"/>
      <c r="AX219" s="456"/>
      <c r="AY219" s="456"/>
      <c r="AZ219" s="456"/>
      <c r="BA219" s="456"/>
      <c r="BB219" s="456"/>
      <c r="BC219" s="456"/>
      <c r="BD219" s="456"/>
      <c r="BE219" s="456"/>
      <c r="BF219" s="456"/>
      <c r="BG219" s="456"/>
      <c r="BH219" s="456"/>
      <c r="BI219" s="456"/>
      <c r="BJ219" s="456"/>
      <c r="BK219" s="456"/>
      <c r="BL219" s="456"/>
      <c r="BM219" s="456"/>
      <c r="BN219" s="456"/>
    </row>
    <row r="220" spans="1:66">
      <c r="A220" s="411"/>
      <c r="B220" s="411"/>
      <c r="C220" s="411"/>
      <c r="D220" s="411"/>
      <c r="E220" s="411"/>
      <c r="F220" s="411"/>
      <c r="G220" s="411"/>
      <c r="H220" s="411"/>
      <c r="I220" s="411"/>
      <c r="J220" s="411"/>
      <c r="K220" s="411"/>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56"/>
      <c r="AN220" s="456"/>
      <c r="AO220" s="456"/>
      <c r="AP220" s="456"/>
      <c r="AQ220" s="456"/>
      <c r="AR220" s="456"/>
      <c r="AS220" s="456"/>
      <c r="AT220" s="456"/>
      <c r="AU220" s="456"/>
      <c r="AV220" s="456"/>
      <c r="AW220" s="456"/>
      <c r="AX220" s="456"/>
      <c r="AY220" s="456"/>
      <c r="AZ220" s="456"/>
      <c r="BA220" s="456"/>
      <c r="BB220" s="456"/>
      <c r="BC220" s="456"/>
      <c r="BD220" s="456"/>
      <c r="BE220" s="456"/>
      <c r="BF220" s="456"/>
      <c r="BG220" s="456"/>
      <c r="BH220" s="456"/>
      <c r="BI220" s="456"/>
      <c r="BJ220" s="456"/>
      <c r="BK220" s="456"/>
      <c r="BL220" s="456"/>
      <c r="BM220" s="456"/>
      <c r="BN220" s="456"/>
    </row>
    <row r="221" spans="1:66">
      <c r="A221" s="411"/>
      <c r="B221" s="411"/>
      <c r="C221" s="411"/>
      <c r="D221" s="411"/>
      <c r="E221" s="411"/>
      <c r="F221" s="411"/>
      <c r="G221" s="411"/>
      <c r="H221" s="411"/>
      <c r="I221" s="411"/>
      <c r="J221" s="411"/>
      <c r="K221" s="411"/>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56"/>
      <c r="AN221" s="456"/>
      <c r="AO221" s="456"/>
      <c r="AP221" s="456"/>
      <c r="AQ221" s="456"/>
      <c r="AR221" s="456"/>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row>
    <row r="222" spans="1:66">
      <c r="A222" s="411"/>
      <c r="B222" s="411"/>
      <c r="C222" s="411"/>
      <c r="D222" s="411"/>
      <c r="E222" s="411"/>
      <c r="F222" s="411"/>
      <c r="G222" s="411"/>
      <c r="H222" s="411"/>
      <c r="I222" s="411"/>
      <c r="J222" s="411"/>
      <c r="K222" s="411"/>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56"/>
      <c r="AN222" s="456"/>
      <c r="AO222" s="456"/>
      <c r="AP222" s="456"/>
      <c r="AQ222" s="456"/>
      <c r="AR222" s="456"/>
      <c r="AS222" s="456"/>
      <c r="AT222" s="456"/>
      <c r="AU222" s="456"/>
      <c r="AV222" s="456"/>
      <c r="AW222" s="456"/>
      <c r="AX222" s="456"/>
      <c r="AY222" s="456"/>
      <c r="AZ222" s="456"/>
      <c r="BA222" s="456"/>
      <c r="BB222" s="456"/>
      <c r="BC222" s="456"/>
      <c r="BD222" s="456"/>
      <c r="BE222" s="456"/>
      <c r="BF222" s="456"/>
      <c r="BG222" s="456"/>
      <c r="BH222" s="456"/>
      <c r="BI222" s="456"/>
      <c r="BJ222" s="456"/>
      <c r="BK222" s="456"/>
      <c r="BL222" s="456"/>
      <c r="BM222" s="456"/>
      <c r="BN222" s="456"/>
    </row>
    <row r="223" spans="1:66">
      <c r="A223" s="411"/>
      <c r="B223" s="411"/>
      <c r="C223" s="411"/>
      <c r="D223" s="411"/>
      <c r="E223" s="411"/>
      <c r="F223" s="411"/>
      <c r="G223" s="411"/>
      <c r="H223" s="411"/>
      <c r="I223" s="411"/>
      <c r="J223" s="411"/>
      <c r="K223" s="411"/>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56"/>
      <c r="AN223" s="456"/>
      <c r="AO223" s="456"/>
      <c r="AP223" s="456"/>
      <c r="AQ223" s="456"/>
      <c r="AR223" s="456"/>
      <c r="AS223" s="456"/>
      <c r="AT223" s="456"/>
      <c r="AU223" s="456"/>
      <c r="AV223" s="456"/>
      <c r="AW223" s="456"/>
      <c r="AX223" s="456"/>
      <c r="AY223" s="456"/>
      <c r="AZ223" s="456"/>
      <c r="BA223" s="456"/>
      <c r="BB223" s="456"/>
      <c r="BC223" s="456"/>
      <c r="BD223" s="456"/>
      <c r="BE223" s="456"/>
      <c r="BF223" s="456"/>
      <c r="BG223" s="456"/>
      <c r="BH223" s="456"/>
      <c r="BI223" s="456"/>
      <c r="BJ223" s="456"/>
      <c r="BK223" s="456"/>
      <c r="BL223" s="456"/>
      <c r="BM223" s="456"/>
      <c r="BN223" s="456"/>
    </row>
    <row r="224" spans="1:66">
      <c r="A224" s="411"/>
      <c r="B224" s="411"/>
      <c r="C224" s="411"/>
      <c r="D224" s="411"/>
      <c r="E224" s="411"/>
      <c r="F224" s="411"/>
      <c r="G224" s="411"/>
      <c r="H224" s="411"/>
      <c r="I224" s="411"/>
      <c r="J224" s="411"/>
      <c r="K224" s="411"/>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56"/>
      <c r="AN224" s="456"/>
      <c r="AO224" s="456"/>
      <c r="AP224" s="456"/>
      <c r="AQ224" s="456"/>
      <c r="AR224" s="456"/>
      <c r="AS224" s="456"/>
      <c r="AT224" s="456"/>
      <c r="AU224" s="456"/>
      <c r="AV224" s="456"/>
      <c r="AW224" s="456"/>
      <c r="AX224" s="456"/>
      <c r="AY224" s="456"/>
      <c r="AZ224" s="456"/>
      <c r="BA224" s="456"/>
      <c r="BB224" s="456"/>
      <c r="BC224" s="456"/>
      <c r="BD224" s="456"/>
      <c r="BE224" s="456"/>
      <c r="BF224" s="456"/>
      <c r="BG224" s="456"/>
      <c r="BH224" s="456"/>
      <c r="BI224" s="456"/>
      <c r="BJ224" s="456"/>
      <c r="BK224" s="456"/>
      <c r="BL224" s="456"/>
      <c r="BM224" s="456"/>
      <c r="BN224" s="456"/>
    </row>
    <row r="225" spans="1:66">
      <c r="A225" s="411"/>
      <c r="B225" s="411"/>
      <c r="C225" s="411"/>
      <c r="D225" s="411"/>
      <c r="E225" s="411"/>
      <c r="F225" s="411"/>
      <c r="G225" s="411"/>
      <c r="H225" s="411"/>
      <c r="I225" s="411"/>
      <c r="J225" s="411"/>
      <c r="K225" s="411"/>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row>
    <row r="226" spans="1:66">
      <c r="A226" s="456"/>
      <c r="B226" s="456"/>
      <c r="C226" s="456"/>
      <c r="D226" s="456"/>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6"/>
      <c r="AD226" s="456"/>
      <c r="AE226" s="456"/>
      <c r="AF226" s="456"/>
      <c r="AG226" s="456"/>
      <c r="AH226" s="456"/>
      <c r="AI226" s="456"/>
      <c r="AJ226" s="456"/>
      <c r="AK226" s="456"/>
      <c r="AL226" s="456"/>
      <c r="AM226" s="456"/>
      <c r="AN226" s="456"/>
      <c r="AO226" s="456"/>
      <c r="AP226" s="456"/>
      <c r="AQ226" s="456"/>
      <c r="AR226" s="456"/>
      <c r="AS226" s="456"/>
      <c r="AT226" s="456"/>
      <c r="AU226" s="456"/>
      <c r="AV226" s="456"/>
      <c r="AW226" s="456"/>
      <c r="AX226" s="456"/>
      <c r="AY226" s="456"/>
      <c r="AZ226" s="456"/>
      <c r="BA226" s="456"/>
      <c r="BB226" s="456"/>
      <c r="BC226" s="456"/>
      <c r="BD226" s="456"/>
      <c r="BE226" s="456"/>
      <c r="BF226" s="456"/>
      <c r="BG226" s="456"/>
      <c r="BH226" s="456"/>
      <c r="BI226" s="456"/>
      <c r="BJ226" s="456"/>
      <c r="BK226" s="456"/>
      <c r="BL226" s="456"/>
      <c r="BM226" s="456"/>
      <c r="BN226" s="456"/>
    </row>
    <row r="227" spans="1:66">
      <c r="A227" s="456"/>
      <c r="B227" s="456"/>
      <c r="C227" s="456"/>
      <c r="D227" s="456"/>
      <c r="E227" s="456"/>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6"/>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6"/>
      <c r="AY227" s="456"/>
      <c r="AZ227" s="456"/>
      <c r="BA227" s="456"/>
      <c r="BB227" s="456"/>
      <c r="BC227" s="456"/>
      <c r="BD227" s="456"/>
      <c r="BE227" s="456"/>
      <c r="BF227" s="456"/>
      <c r="BG227" s="456"/>
      <c r="BH227" s="456"/>
      <c r="BI227" s="456"/>
      <c r="BJ227" s="456"/>
      <c r="BK227" s="456"/>
      <c r="BL227" s="456"/>
      <c r="BM227" s="456"/>
      <c r="BN227" s="456"/>
    </row>
    <row r="228" spans="1:66">
      <c r="A228" s="456"/>
      <c r="B228" s="456"/>
      <c r="C228" s="456"/>
      <c r="D228" s="456"/>
      <c r="E228" s="456"/>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6"/>
      <c r="AD228" s="456"/>
      <c r="AE228" s="456"/>
      <c r="AF228" s="456"/>
      <c r="AG228" s="456"/>
      <c r="AH228" s="456"/>
      <c r="AI228" s="456"/>
      <c r="AJ228" s="456"/>
      <c r="AK228" s="456"/>
      <c r="AL228" s="456"/>
      <c r="AM228" s="456"/>
      <c r="AN228" s="456"/>
      <c r="AO228" s="456"/>
      <c r="AP228" s="456"/>
      <c r="AQ228" s="456"/>
      <c r="AR228" s="456"/>
      <c r="AS228" s="456"/>
      <c r="AT228" s="456"/>
      <c r="AU228" s="456"/>
      <c r="AV228" s="456"/>
      <c r="AW228" s="456"/>
      <c r="AX228" s="456"/>
      <c r="AY228" s="456"/>
      <c r="AZ228" s="456"/>
      <c r="BA228" s="456"/>
      <c r="BB228" s="456"/>
      <c r="BC228" s="456"/>
      <c r="BD228" s="456"/>
      <c r="BE228" s="456"/>
      <c r="BF228" s="456"/>
      <c r="BG228" s="456"/>
      <c r="BH228" s="456"/>
      <c r="BI228" s="456"/>
      <c r="BJ228" s="456"/>
      <c r="BK228" s="456"/>
      <c r="BL228" s="456"/>
      <c r="BM228" s="456"/>
      <c r="BN228" s="456"/>
    </row>
    <row r="229" spans="1:66">
      <c r="A229" s="456"/>
      <c r="B229" s="456"/>
      <c r="C229" s="456"/>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456"/>
      <c r="AE229" s="456"/>
      <c r="AF229" s="456"/>
      <c r="AG229" s="456"/>
      <c r="AH229" s="456"/>
      <c r="AI229" s="456"/>
      <c r="AJ229" s="456"/>
      <c r="AK229" s="456"/>
      <c r="AL229" s="456"/>
      <c r="AM229" s="456"/>
      <c r="AN229" s="456"/>
      <c r="AO229" s="456"/>
      <c r="AP229" s="456"/>
      <c r="AQ229" s="456"/>
      <c r="AR229" s="456"/>
      <c r="AS229" s="456"/>
      <c r="AT229" s="456"/>
      <c r="AU229" s="456"/>
      <c r="AV229" s="456"/>
      <c r="AW229" s="456"/>
      <c r="AX229" s="456"/>
      <c r="AY229" s="456"/>
      <c r="AZ229" s="456"/>
      <c r="BA229" s="456"/>
      <c r="BB229" s="456"/>
      <c r="BC229" s="456"/>
      <c r="BD229" s="456"/>
      <c r="BE229" s="456"/>
      <c r="BF229" s="456"/>
      <c r="BG229" s="456"/>
      <c r="BH229" s="456"/>
      <c r="BI229" s="456"/>
      <c r="BJ229" s="456"/>
      <c r="BK229" s="456"/>
      <c r="BL229" s="456"/>
      <c r="BM229" s="456"/>
      <c r="BN229" s="456"/>
    </row>
    <row r="230" spans="1:66">
      <c r="A230" s="456"/>
      <c r="B230" s="456"/>
      <c r="C230" s="456"/>
      <c r="D230" s="456"/>
      <c r="E230" s="456"/>
      <c r="F230" s="456"/>
      <c r="G230" s="456"/>
      <c r="H230" s="456"/>
      <c r="I230" s="456"/>
      <c r="J230" s="456"/>
      <c r="K230" s="456"/>
      <c r="L230" s="456"/>
      <c r="M230" s="456"/>
      <c r="N230" s="456"/>
      <c r="O230" s="456"/>
      <c r="P230" s="456"/>
      <c r="Q230" s="456"/>
      <c r="R230" s="456"/>
      <c r="S230" s="456"/>
      <c r="T230" s="456"/>
      <c r="U230" s="456"/>
      <c r="V230" s="456"/>
      <c r="W230" s="456"/>
      <c r="X230" s="456"/>
      <c r="Y230" s="456"/>
      <c r="Z230" s="456"/>
      <c r="AA230" s="456"/>
      <c r="AB230" s="456"/>
      <c r="AC230" s="456"/>
      <c r="AD230" s="456"/>
      <c r="AE230" s="456"/>
      <c r="AF230" s="456"/>
      <c r="AG230" s="456"/>
      <c r="AH230" s="456"/>
      <c r="AI230" s="456"/>
      <c r="AJ230" s="456"/>
      <c r="AK230" s="456"/>
      <c r="AL230" s="456"/>
      <c r="AM230" s="456"/>
      <c r="AN230" s="456"/>
      <c r="AO230" s="456"/>
      <c r="AP230" s="456"/>
      <c r="AQ230" s="456"/>
      <c r="AR230" s="456"/>
      <c r="AS230" s="456"/>
      <c r="AT230" s="456"/>
      <c r="AU230" s="456"/>
      <c r="AV230" s="456"/>
      <c r="AW230" s="456"/>
      <c r="AX230" s="456"/>
      <c r="AY230" s="456"/>
      <c r="AZ230" s="456"/>
      <c r="BA230" s="456"/>
      <c r="BB230" s="456"/>
      <c r="BC230" s="456"/>
      <c r="BD230" s="456"/>
      <c r="BE230" s="456"/>
      <c r="BF230" s="456"/>
      <c r="BG230" s="456"/>
      <c r="BH230" s="456"/>
      <c r="BI230" s="456"/>
      <c r="BJ230" s="456"/>
      <c r="BK230" s="456"/>
      <c r="BL230" s="456"/>
      <c r="BM230" s="456"/>
      <c r="BN230" s="456"/>
    </row>
    <row r="231" spans="1:66">
      <c r="A231" s="456"/>
      <c r="B231" s="456"/>
      <c r="C231" s="456"/>
      <c r="D231" s="456"/>
      <c r="E231" s="456"/>
      <c r="F231" s="456"/>
      <c r="G231" s="456"/>
      <c r="H231" s="456"/>
      <c r="I231" s="456"/>
      <c r="J231" s="456"/>
      <c r="K231" s="456"/>
      <c r="L231" s="456"/>
      <c r="M231" s="456"/>
      <c r="N231" s="456"/>
      <c r="O231" s="456"/>
      <c r="P231" s="456"/>
      <c r="Q231" s="456"/>
      <c r="R231" s="456"/>
      <c r="S231" s="456"/>
      <c r="T231" s="456"/>
      <c r="U231" s="456"/>
      <c r="V231" s="456"/>
      <c r="W231" s="456"/>
      <c r="X231" s="456"/>
      <c r="Y231" s="456"/>
      <c r="Z231" s="456"/>
      <c r="AA231" s="456"/>
      <c r="AB231" s="456"/>
      <c r="AC231" s="456"/>
      <c r="AD231" s="456"/>
      <c r="AE231" s="456"/>
      <c r="AF231" s="456"/>
      <c r="AG231" s="456"/>
      <c r="AH231" s="456"/>
      <c r="AI231" s="456"/>
      <c r="AJ231" s="456"/>
      <c r="AK231" s="456"/>
      <c r="AL231" s="456"/>
      <c r="AM231" s="456"/>
      <c r="AN231" s="456"/>
      <c r="AO231" s="456"/>
      <c r="AP231" s="456"/>
      <c r="AQ231" s="456"/>
      <c r="AR231" s="456"/>
      <c r="AS231" s="456"/>
      <c r="AT231" s="456"/>
      <c r="AU231" s="456"/>
      <c r="AV231" s="456"/>
      <c r="AW231" s="456"/>
      <c r="AX231" s="456"/>
      <c r="AY231" s="456"/>
      <c r="AZ231" s="456"/>
      <c r="BA231" s="456"/>
      <c r="BB231" s="456"/>
      <c r="BC231" s="456"/>
      <c r="BD231" s="456"/>
      <c r="BE231" s="456"/>
      <c r="BF231" s="456"/>
      <c r="BG231" s="456"/>
      <c r="BH231" s="456"/>
      <c r="BI231" s="456"/>
      <c r="BJ231" s="456"/>
      <c r="BK231" s="456"/>
      <c r="BL231" s="456"/>
      <c r="BM231" s="456"/>
      <c r="BN231" s="456"/>
    </row>
    <row r="232" spans="1:66">
      <c r="A232" s="456"/>
      <c r="B232" s="456"/>
      <c r="C232" s="456"/>
      <c r="D232" s="456"/>
      <c r="E232" s="456"/>
      <c r="F232" s="456"/>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6"/>
      <c r="AC232" s="456"/>
      <c r="AD232" s="456"/>
      <c r="AE232" s="456"/>
      <c r="AF232" s="456"/>
      <c r="AG232" s="456"/>
      <c r="AH232" s="456"/>
      <c r="AI232" s="456"/>
      <c r="AJ232" s="456"/>
      <c r="AK232" s="456"/>
      <c r="AL232" s="456"/>
      <c r="AM232" s="456"/>
      <c r="AN232" s="456"/>
      <c r="AO232" s="456"/>
      <c r="AP232" s="456"/>
      <c r="AQ232" s="456"/>
      <c r="AR232" s="456"/>
      <c r="AS232" s="456"/>
      <c r="AT232" s="456"/>
      <c r="AU232" s="456"/>
      <c r="AV232" s="456"/>
      <c r="AW232" s="456"/>
      <c r="AX232" s="456"/>
      <c r="AY232" s="456"/>
      <c r="AZ232" s="456"/>
      <c r="BA232" s="456"/>
      <c r="BB232" s="456"/>
      <c r="BC232" s="456"/>
      <c r="BD232" s="456"/>
      <c r="BE232" s="456"/>
      <c r="BF232" s="456"/>
      <c r="BG232" s="456"/>
      <c r="BH232" s="456"/>
      <c r="BI232" s="456"/>
      <c r="BJ232" s="456"/>
      <c r="BK232" s="456"/>
      <c r="BL232" s="456"/>
      <c r="BM232" s="456"/>
      <c r="BN232" s="456"/>
    </row>
    <row r="233" spans="1:66">
      <c r="A233" s="456"/>
      <c r="B233" s="456"/>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6"/>
      <c r="AY233" s="456"/>
      <c r="AZ233" s="456"/>
      <c r="BA233" s="456"/>
      <c r="BB233" s="456"/>
      <c r="BC233" s="456"/>
      <c r="BD233" s="456"/>
      <c r="BE233" s="456"/>
      <c r="BF233" s="456"/>
      <c r="BG233" s="456"/>
      <c r="BH233" s="456"/>
      <c r="BI233" s="456"/>
      <c r="BJ233" s="456"/>
      <c r="BK233" s="456"/>
      <c r="BL233" s="456"/>
      <c r="BM233" s="456"/>
      <c r="BN233" s="456"/>
    </row>
    <row r="234" spans="1:66">
      <c r="A234" s="456"/>
      <c r="B234" s="456"/>
      <c r="C234" s="456"/>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6"/>
      <c r="AD234" s="456"/>
      <c r="AE234" s="456"/>
      <c r="AF234" s="456"/>
      <c r="AG234" s="456"/>
      <c r="AH234" s="456"/>
      <c r="AI234" s="456"/>
      <c r="AJ234" s="456"/>
      <c r="AK234" s="456"/>
      <c r="AL234" s="456"/>
      <c r="AM234" s="456"/>
      <c r="AN234" s="456"/>
      <c r="AO234" s="456"/>
      <c r="AP234" s="456"/>
      <c r="AQ234" s="456"/>
      <c r="AR234" s="456"/>
      <c r="AS234" s="456"/>
      <c r="AT234" s="456"/>
      <c r="AU234" s="456"/>
      <c r="AV234" s="456"/>
      <c r="AW234" s="456"/>
      <c r="AX234" s="456"/>
      <c r="AY234" s="456"/>
      <c r="AZ234" s="456"/>
      <c r="BA234" s="456"/>
      <c r="BB234" s="456"/>
      <c r="BC234" s="456"/>
      <c r="BD234" s="456"/>
      <c r="BE234" s="456"/>
      <c r="BF234" s="456"/>
      <c r="BG234" s="456"/>
      <c r="BH234" s="456"/>
      <c r="BI234" s="456"/>
      <c r="BJ234" s="456"/>
      <c r="BK234" s="456"/>
      <c r="BL234" s="456"/>
      <c r="BM234" s="456"/>
      <c r="BN234" s="456"/>
    </row>
    <row r="235" spans="1:66">
      <c r="A235" s="456"/>
      <c r="B235" s="456"/>
      <c r="C235" s="456"/>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6"/>
      <c r="AD235" s="456"/>
      <c r="AE235" s="456"/>
      <c r="AF235" s="456"/>
      <c r="AG235" s="456"/>
      <c r="AH235" s="456"/>
      <c r="AI235" s="456"/>
      <c r="AJ235" s="456"/>
      <c r="AK235" s="456"/>
      <c r="AL235" s="456"/>
      <c r="AM235" s="456"/>
      <c r="AN235" s="456"/>
      <c r="AO235" s="456"/>
      <c r="AP235" s="456"/>
      <c r="AQ235" s="456"/>
      <c r="AR235" s="456"/>
      <c r="AS235" s="456"/>
      <c r="AT235" s="456"/>
      <c r="AU235" s="456"/>
      <c r="AV235" s="456"/>
      <c r="AW235" s="456"/>
      <c r="AX235" s="456"/>
      <c r="AY235" s="456"/>
      <c r="AZ235" s="456"/>
      <c r="BA235" s="456"/>
      <c r="BB235" s="456"/>
      <c r="BC235" s="456"/>
      <c r="BD235" s="456"/>
      <c r="BE235" s="456"/>
      <c r="BF235" s="456"/>
      <c r="BG235" s="456"/>
      <c r="BH235" s="456"/>
      <c r="BI235" s="456"/>
      <c r="BJ235" s="456"/>
      <c r="BK235" s="456"/>
      <c r="BL235" s="456"/>
      <c r="BM235" s="456"/>
      <c r="BN235" s="456"/>
    </row>
    <row r="236" spans="1:66">
      <c r="A236" s="456"/>
      <c r="B236" s="456"/>
      <c r="C236" s="456"/>
      <c r="D236" s="456"/>
      <c r="E236" s="456"/>
      <c r="F236" s="456"/>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6"/>
      <c r="AC236" s="456"/>
      <c r="AD236" s="456"/>
      <c r="AE236" s="456"/>
      <c r="AF236" s="456"/>
      <c r="AG236" s="456"/>
      <c r="AH236" s="456"/>
      <c r="AI236" s="456"/>
      <c r="AJ236" s="456"/>
      <c r="AK236" s="456"/>
      <c r="AL236" s="456"/>
      <c r="AM236" s="456"/>
      <c r="AN236" s="456"/>
      <c r="AO236" s="456"/>
      <c r="AP236" s="456"/>
      <c r="AQ236" s="456"/>
      <c r="AR236" s="456"/>
      <c r="AS236" s="456"/>
      <c r="AT236" s="456"/>
      <c r="AU236" s="456"/>
      <c r="AV236" s="456"/>
      <c r="AW236" s="456"/>
      <c r="AX236" s="456"/>
      <c r="AY236" s="456"/>
      <c r="AZ236" s="456"/>
      <c r="BA236" s="456"/>
      <c r="BB236" s="456"/>
      <c r="BC236" s="456"/>
      <c r="BD236" s="456"/>
      <c r="BE236" s="456"/>
      <c r="BF236" s="456"/>
      <c r="BG236" s="456"/>
      <c r="BH236" s="456"/>
      <c r="BI236" s="456"/>
      <c r="BJ236" s="456"/>
      <c r="BK236" s="456"/>
      <c r="BL236" s="456"/>
      <c r="BM236" s="456"/>
      <c r="BN236" s="456"/>
    </row>
    <row r="237" spans="1:66">
      <c r="A237" s="456"/>
      <c r="B237" s="456"/>
      <c r="C237" s="456"/>
      <c r="D237" s="456"/>
      <c r="E237" s="456"/>
      <c r="F237" s="456"/>
      <c r="G237" s="456"/>
      <c r="H237" s="456"/>
      <c r="I237" s="456"/>
      <c r="J237" s="456"/>
      <c r="K237" s="456"/>
      <c r="L237" s="456"/>
      <c r="M237" s="456"/>
      <c r="N237" s="456"/>
      <c r="O237" s="456"/>
      <c r="P237" s="456"/>
      <c r="Q237" s="456"/>
      <c r="R237" s="456"/>
      <c r="S237" s="456"/>
      <c r="T237" s="456"/>
      <c r="U237" s="456"/>
      <c r="V237" s="456"/>
      <c r="W237" s="456"/>
      <c r="X237" s="456"/>
      <c r="Y237" s="456"/>
      <c r="Z237" s="456"/>
      <c r="AA237" s="456"/>
      <c r="AB237" s="456"/>
      <c r="AC237" s="456"/>
      <c r="AD237" s="456"/>
      <c r="AE237" s="456"/>
      <c r="AF237" s="456"/>
      <c r="AG237" s="456"/>
      <c r="AH237" s="456"/>
      <c r="AI237" s="456"/>
      <c r="AJ237" s="456"/>
      <c r="AK237" s="456"/>
      <c r="AL237" s="456"/>
      <c r="AM237" s="456"/>
      <c r="AN237" s="456"/>
      <c r="AO237" s="456"/>
      <c r="AP237" s="456"/>
      <c r="AQ237" s="456"/>
      <c r="AR237" s="456"/>
      <c r="AS237" s="456"/>
      <c r="AT237" s="456"/>
      <c r="AU237" s="456"/>
      <c r="AV237" s="456"/>
      <c r="AW237" s="456"/>
      <c r="AX237" s="456"/>
      <c r="AY237" s="456"/>
      <c r="AZ237" s="456"/>
      <c r="BA237" s="456"/>
      <c r="BB237" s="456"/>
      <c r="BC237" s="456"/>
      <c r="BD237" s="456"/>
      <c r="BE237" s="456"/>
      <c r="BF237" s="456"/>
      <c r="BG237" s="456"/>
      <c r="BH237" s="456"/>
      <c r="BI237" s="456"/>
      <c r="BJ237" s="456"/>
      <c r="BK237" s="456"/>
      <c r="BL237" s="456"/>
      <c r="BM237" s="456"/>
      <c r="BN237" s="456"/>
    </row>
    <row r="238" spans="1:66">
      <c r="A238" s="456"/>
      <c r="B238" s="456"/>
      <c r="C238" s="456"/>
      <c r="D238" s="456"/>
      <c r="E238" s="456"/>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456"/>
      <c r="AK238" s="456"/>
      <c r="AL238" s="456"/>
      <c r="AM238" s="456"/>
      <c r="AN238" s="456"/>
      <c r="AO238" s="456"/>
      <c r="AP238" s="456"/>
      <c r="AQ238" s="456"/>
      <c r="AR238" s="456"/>
      <c r="AS238" s="456"/>
      <c r="AT238" s="456"/>
      <c r="AU238" s="456"/>
      <c r="AV238" s="456"/>
      <c r="AW238" s="456"/>
      <c r="AX238" s="456"/>
      <c r="AY238" s="456"/>
      <c r="AZ238" s="456"/>
      <c r="BA238" s="456"/>
      <c r="BB238" s="456"/>
      <c r="BC238" s="456"/>
      <c r="BD238" s="456"/>
      <c r="BE238" s="456"/>
      <c r="BF238" s="456"/>
      <c r="BG238" s="456"/>
      <c r="BH238" s="456"/>
      <c r="BI238" s="456"/>
      <c r="BJ238" s="456"/>
      <c r="BK238" s="456"/>
      <c r="BL238" s="456"/>
      <c r="BM238" s="456"/>
      <c r="BN238" s="456"/>
    </row>
    <row r="239" spans="1:66">
      <c r="A239" s="456"/>
      <c r="B239" s="456"/>
      <c r="C239" s="456"/>
      <c r="D239" s="456"/>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c r="AC239" s="456"/>
      <c r="AD239" s="456"/>
      <c r="AE239" s="456"/>
      <c r="AF239" s="456"/>
      <c r="AG239" s="456"/>
      <c r="AH239" s="456"/>
      <c r="AI239" s="456"/>
      <c r="AJ239" s="456"/>
      <c r="AK239" s="456"/>
      <c r="AL239" s="456"/>
      <c r="AM239" s="456"/>
      <c r="AN239" s="456"/>
      <c r="AO239" s="456"/>
      <c r="AP239" s="456"/>
      <c r="AQ239" s="456"/>
      <c r="AR239" s="456"/>
      <c r="AS239" s="456"/>
      <c r="AT239" s="456"/>
      <c r="AU239" s="456"/>
      <c r="AV239" s="456"/>
      <c r="AW239" s="456"/>
      <c r="AX239" s="456"/>
      <c r="AY239" s="456"/>
      <c r="AZ239" s="456"/>
      <c r="BA239" s="456"/>
      <c r="BB239" s="456"/>
      <c r="BC239" s="456"/>
      <c r="BD239" s="456"/>
      <c r="BE239" s="456"/>
      <c r="BF239" s="456"/>
      <c r="BG239" s="456"/>
      <c r="BH239" s="456"/>
      <c r="BI239" s="456"/>
      <c r="BJ239" s="456"/>
      <c r="BK239" s="456"/>
      <c r="BL239" s="456"/>
      <c r="BM239" s="456"/>
      <c r="BN239" s="456"/>
    </row>
    <row r="240" spans="1:66">
      <c r="A240" s="456"/>
      <c r="B240" s="456"/>
      <c r="C240" s="456"/>
      <c r="D240" s="456"/>
      <c r="E240" s="456"/>
      <c r="F240" s="456"/>
      <c r="G240" s="456"/>
      <c r="H240" s="456"/>
      <c r="I240" s="456"/>
      <c r="J240" s="456"/>
      <c r="K240" s="456"/>
      <c r="L240" s="456"/>
      <c r="M240" s="456"/>
      <c r="N240" s="456"/>
      <c r="O240" s="456"/>
      <c r="P240" s="456"/>
      <c r="Q240" s="456"/>
      <c r="R240" s="456"/>
      <c r="S240" s="456"/>
      <c r="T240" s="456"/>
      <c r="U240" s="456"/>
      <c r="V240" s="456"/>
      <c r="W240" s="456"/>
      <c r="X240" s="456"/>
      <c r="Y240" s="456"/>
      <c r="Z240" s="456"/>
      <c r="AA240" s="456"/>
      <c r="AB240" s="456"/>
      <c r="AC240" s="456"/>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6"/>
      <c r="AY240" s="456"/>
      <c r="AZ240" s="456"/>
      <c r="BA240" s="456"/>
      <c r="BB240" s="456"/>
      <c r="BC240" s="456"/>
      <c r="BD240" s="456"/>
      <c r="BE240" s="456"/>
      <c r="BF240" s="456"/>
      <c r="BG240" s="456"/>
      <c r="BH240" s="456"/>
      <c r="BI240" s="456"/>
      <c r="BJ240" s="456"/>
      <c r="BK240" s="456"/>
      <c r="BL240" s="456"/>
      <c r="BM240" s="456"/>
      <c r="BN240" s="456"/>
    </row>
    <row r="241" spans="1:66">
      <c r="A241" s="456"/>
      <c r="B241" s="456"/>
      <c r="C241" s="456"/>
      <c r="D241" s="456"/>
      <c r="E241" s="456"/>
      <c r="F241" s="456"/>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6"/>
      <c r="AC241" s="456"/>
      <c r="AD241" s="456"/>
      <c r="AE241" s="456"/>
      <c r="AF241" s="456"/>
      <c r="AG241" s="456"/>
      <c r="AH241" s="456"/>
      <c r="AI241" s="456"/>
      <c r="AJ241" s="456"/>
      <c r="AK241" s="456"/>
      <c r="AL241" s="456"/>
      <c r="AM241" s="456"/>
      <c r="AN241" s="456"/>
      <c r="AO241" s="456"/>
      <c r="AP241" s="456"/>
      <c r="AQ241" s="456"/>
      <c r="AR241" s="456"/>
      <c r="AS241" s="456"/>
      <c r="AT241" s="456"/>
      <c r="AU241" s="456"/>
      <c r="AV241" s="456"/>
      <c r="AW241" s="456"/>
      <c r="AX241" s="456"/>
      <c r="AY241" s="456"/>
      <c r="AZ241" s="456"/>
      <c r="BA241" s="456"/>
      <c r="BB241" s="456"/>
      <c r="BC241" s="456"/>
      <c r="BD241" s="456"/>
      <c r="BE241" s="456"/>
      <c r="BF241" s="456"/>
      <c r="BG241" s="456"/>
      <c r="BH241" s="456"/>
      <c r="BI241" s="456"/>
      <c r="BJ241" s="456"/>
      <c r="BK241" s="456"/>
      <c r="BL241" s="456"/>
      <c r="BM241" s="456"/>
      <c r="BN241" s="456"/>
    </row>
    <row r="242" spans="1:66">
      <c r="A242" s="456"/>
      <c r="B242" s="456"/>
      <c r="C242" s="456"/>
      <c r="D242" s="456"/>
      <c r="E242" s="456"/>
      <c r="F242" s="456"/>
      <c r="G242" s="456"/>
      <c r="H242" s="456"/>
      <c r="I242" s="456"/>
      <c r="J242" s="456"/>
      <c r="K242" s="456"/>
      <c r="L242" s="456"/>
      <c r="M242" s="456"/>
      <c r="N242" s="456"/>
      <c r="O242" s="456"/>
      <c r="P242" s="456"/>
      <c r="Q242" s="456"/>
      <c r="R242" s="456"/>
      <c r="S242" s="456"/>
      <c r="T242" s="456"/>
      <c r="U242" s="456"/>
      <c r="V242" s="456"/>
      <c r="W242" s="456"/>
      <c r="X242" s="456"/>
      <c r="Y242" s="456"/>
      <c r="Z242" s="456"/>
      <c r="AA242" s="456"/>
      <c r="AB242" s="456"/>
      <c r="AC242" s="456"/>
      <c r="AD242" s="456"/>
      <c r="AE242" s="456"/>
      <c r="AF242" s="456"/>
      <c r="AG242" s="456"/>
      <c r="AH242" s="456"/>
      <c r="AI242" s="456"/>
      <c r="AJ242" s="456"/>
      <c r="AK242" s="456"/>
      <c r="AL242" s="456"/>
      <c r="AM242" s="456"/>
      <c r="AN242" s="456"/>
      <c r="AO242" s="456"/>
      <c r="AP242" s="456"/>
      <c r="AQ242" s="456"/>
      <c r="AR242" s="456"/>
      <c r="AS242" s="456"/>
      <c r="AT242" s="456"/>
      <c r="AU242" s="456"/>
      <c r="AV242" s="456"/>
      <c r="AW242" s="456"/>
      <c r="AX242" s="456"/>
      <c r="AY242" s="456"/>
      <c r="AZ242" s="456"/>
      <c r="BA242" s="456"/>
      <c r="BB242" s="456"/>
      <c r="BC242" s="456"/>
      <c r="BD242" s="456"/>
      <c r="BE242" s="456"/>
      <c r="BF242" s="456"/>
      <c r="BG242" s="456"/>
      <c r="BH242" s="456"/>
      <c r="BI242" s="456"/>
      <c r="BJ242" s="456"/>
      <c r="BK242" s="456"/>
      <c r="BL242" s="456"/>
      <c r="BM242" s="456"/>
      <c r="BN242" s="456"/>
    </row>
    <row r="243" spans="1:66">
      <c r="A243" s="456"/>
      <c r="B243" s="456"/>
      <c r="C243" s="456"/>
      <c r="D243" s="456"/>
      <c r="E243" s="456"/>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6"/>
      <c r="AY243" s="456"/>
      <c r="AZ243" s="456"/>
      <c r="BA243" s="456"/>
      <c r="BB243" s="456"/>
      <c r="BC243" s="456"/>
      <c r="BD243" s="456"/>
      <c r="BE243" s="456"/>
      <c r="BF243" s="456"/>
      <c r="BG243" s="456"/>
      <c r="BH243" s="456"/>
      <c r="BI243" s="456"/>
      <c r="BJ243" s="456"/>
      <c r="BK243" s="456"/>
      <c r="BL243" s="456"/>
      <c r="BM243" s="456"/>
      <c r="BN243" s="456"/>
    </row>
    <row r="244" spans="1:66">
      <c r="A244" s="456"/>
      <c r="B244" s="456"/>
      <c r="C244" s="456"/>
      <c r="D244" s="456"/>
      <c r="E244" s="456"/>
      <c r="F244" s="456"/>
      <c r="G244" s="456"/>
      <c r="H244" s="456"/>
      <c r="I244" s="456"/>
      <c r="J244" s="456"/>
      <c r="K244" s="456"/>
      <c r="L244" s="456"/>
      <c r="M244" s="456"/>
      <c r="N244" s="456"/>
      <c r="O244" s="456"/>
      <c r="P244" s="456"/>
      <c r="Q244" s="456"/>
      <c r="R244" s="456"/>
      <c r="S244" s="456"/>
      <c r="T244" s="456"/>
      <c r="U244" s="456"/>
      <c r="V244" s="456"/>
      <c r="W244" s="456"/>
      <c r="X244" s="456"/>
      <c r="Y244" s="456"/>
      <c r="Z244" s="456"/>
      <c r="AA244" s="456"/>
      <c r="AB244" s="456"/>
      <c r="AC244" s="456"/>
      <c r="AD244" s="456"/>
      <c r="AE244" s="456"/>
      <c r="AF244" s="456"/>
      <c r="AG244" s="456"/>
      <c r="AH244" s="456"/>
      <c r="AI244" s="456"/>
      <c r="AJ244" s="456"/>
      <c r="AK244" s="456"/>
      <c r="AL244" s="456"/>
      <c r="AM244" s="456"/>
      <c r="AN244" s="456"/>
      <c r="AO244" s="456"/>
      <c r="AP244" s="456"/>
      <c r="AQ244" s="456"/>
      <c r="AR244" s="456"/>
      <c r="AS244" s="456"/>
      <c r="AT244" s="456"/>
      <c r="AU244" s="456"/>
      <c r="AV244" s="456"/>
      <c r="AW244" s="456"/>
      <c r="AX244" s="456"/>
      <c r="AY244" s="456"/>
      <c r="AZ244" s="456"/>
      <c r="BA244" s="456"/>
      <c r="BB244" s="456"/>
      <c r="BC244" s="456"/>
      <c r="BD244" s="456"/>
      <c r="BE244" s="456"/>
      <c r="BF244" s="456"/>
      <c r="BG244" s="456"/>
      <c r="BH244" s="456"/>
      <c r="BI244" s="456"/>
      <c r="BJ244" s="456"/>
      <c r="BK244" s="456"/>
      <c r="BL244" s="456"/>
      <c r="BM244" s="456"/>
      <c r="BN244" s="456"/>
    </row>
  </sheetData>
  <mergeCells count="6">
    <mergeCell ref="B2:G2"/>
    <mergeCell ref="B3:G3"/>
    <mergeCell ref="B21:G21"/>
    <mergeCell ref="B22:G22"/>
    <mergeCell ref="B17:G17"/>
    <mergeCell ref="B18:G18"/>
  </mergeCells>
  <phoneticPr fontId="27" type="noConversion"/>
  <pageMargins left="0.7" right="0.7" top="0.75" bottom="0.75" header="0.3" footer="0.3"/>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dimension ref="A1:AS184"/>
  <sheetViews>
    <sheetView topLeftCell="A55" zoomScale="90" zoomScaleNormal="90" workbookViewId="0">
      <selection activeCell="D77" sqref="D77"/>
    </sheetView>
  </sheetViews>
  <sheetFormatPr baseColWidth="10" defaultRowHeight="15"/>
  <cols>
    <col min="2" max="2" width="46.7109375" customWidth="1"/>
    <col min="3" max="3" width="11.28515625" customWidth="1"/>
    <col min="4" max="4" width="15.5703125" customWidth="1"/>
    <col min="5" max="14" width="16" customWidth="1"/>
  </cols>
  <sheetData>
    <row r="1" spans="1:4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91"/>
      <c r="AL1" s="291"/>
      <c r="AM1" s="291"/>
      <c r="AN1" s="291"/>
      <c r="AO1" s="291"/>
      <c r="AP1" s="291"/>
      <c r="AQ1" s="291"/>
      <c r="AR1" s="291"/>
      <c r="AS1" s="291"/>
    </row>
    <row r="2" spans="1:45">
      <c r="A2" s="287"/>
      <c r="B2" s="733" t="s">
        <v>1</v>
      </c>
      <c r="C2" s="733"/>
      <c r="D2" s="733"/>
      <c r="E2" s="733"/>
      <c r="F2" s="733"/>
      <c r="G2" s="733"/>
      <c r="H2" s="733"/>
      <c r="I2" s="733"/>
      <c r="J2" s="733"/>
      <c r="K2" s="733"/>
      <c r="L2" s="733"/>
      <c r="M2" s="733"/>
      <c r="N2" s="733"/>
      <c r="O2" s="287"/>
      <c r="P2" s="287"/>
      <c r="Q2" s="287"/>
      <c r="R2" s="287"/>
      <c r="S2" s="287"/>
      <c r="T2" s="287"/>
      <c r="U2" s="287"/>
      <c r="V2" s="287"/>
      <c r="W2" s="287"/>
      <c r="X2" s="287"/>
      <c r="Y2" s="287"/>
      <c r="Z2" s="287"/>
      <c r="AA2" s="287"/>
      <c r="AB2" s="287"/>
      <c r="AC2" s="287"/>
      <c r="AD2" s="287"/>
      <c r="AE2" s="287"/>
      <c r="AF2" s="287"/>
      <c r="AG2" s="287"/>
      <c r="AH2" s="287"/>
      <c r="AI2" s="287"/>
      <c r="AJ2" s="287"/>
      <c r="AK2" s="291"/>
      <c r="AL2" s="291"/>
      <c r="AM2" s="291"/>
      <c r="AN2" s="291"/>
      <c r="AO2" s="291"/>
      <c r="AP2" s="291"/>
      <c r="AQ2" s="291"/>
      <c r="AR2" s="291"/>
      <c r="AS2" s="291"/>
    </row>
    <row r="3" spans="1:45">
      <c r="A3" s="287"/>
      <c r="B3" s="734" t="s">
        <v>2</v>
      </c>
      <c r="C3" s="734"/>
      <c r="D3" s="734"/>
      <c r="E3" s="734"/>
      <c r="F3" s="734"/>
      <c r="G3" s="734"/>
      <c r="H3" s="734"/>
      <c r="I3" s="734"/>
      <c r="J3" s="734"/>
      <c r="K3" s="734"/>
      <c r="L3" s="734"/>
      <c r="M3" s="734"/>
      <c r="N3" s="734"/>
      <c r="O3" s="287"/>
      <c r="P3" s="287"/>
      <c r="Q3" s="287"/>
      <c r="R3" s="287"/>
      <c r="S3" s="287"/>
      <c r="T3" s="287"/>
      <c r="U3" s="287"/>
      <c r="V3" s="287"/>
      <c r="W3" s="287"/>
      <c r="X3" s="287"/>
      <c r="Y3" s="287"/>
      <c r="Z3" s="287"/>
      <c r="AA3" s="287"/>
      <c r="AB3" s="287"/>
      <c r="AC3" s="287"/>
      <c r="AD3" s="287"/>
      <c r="AE3" s="287"/>
      <c r="AF3" s="287"/>
      <c r="AG3" s="287"/>
      <c r="AH3" s="287"/>
      <c r="AI3" s="287"/>
      <c r="AJ3" s="287"/>
      <c r="AK3" s="291"/>
      <c r="AL3" s="291"/>
      <c r="AM3" s="291"/>
      <c r="AN3" s="291"/>
      <c r="AO3" s="291"/>
      <c r="AP3" s="291"/>
      <c r="AQ3" s="291"/>
      <c r="AR3" s="291"/>
      <c r="AS3" s="291"/>
    </row>
    <row r="4" spans="1:45" ht="17.25" customHeight="1">
      <c r="A4" s="287"/>
      <c r="B4" s="722" t="s">
        <v>491</v>
      </c>
      <c r="C4" s="722"/>
      <c r="D4" s="722"/>
      <c r="E4" s="722"/>
      <c r="F4" s="722"/>
      <c r="G4" s="722"/>
      <c r="H4" s="722"/>
      <c r="I4" s="722"/>
      <c r="J4" s="722"/>
      <c r="K4" s="722"/>
      <c r="L4" s="722"/>
      <c r="M4" s="722"/>
      <c r="N4" s="722"/>
      <c r="O4" s="287"/>
      <c r="P4" s="287"/>
      <c r="Q4" s="287"/>
      <c r="R4" s="287"/>
      <c r="S4" s="287"/>
      <c r="T4" s="287"/>
      <c r="U4" s="287"/>
      <c r="V4" s="287"/>
      <c r="W4" s="287"/>
      <c r="X4" s="287"/>
      <c r="Y4" s="287"/>
      <c r="Z4" s="287"/>
      <c r="AA4" s="287"/>
      <c r="AB4" s="287"/>
      <c r="AC4" s="287"/>
      <c r="AD4" s="287"/>
      <c r="AE4" s="287"/>
      <c r="AF4" s="287"/>
      <c r="AG4" s="287"/>
      <c r="AH4" s="287"/>
      <c r="AI4" s="287"/>
      <c r="AJ4" s="287"/>
      <c r="AK4" s="291"/>
      <c r="AL4" s="291"/>
      <c r="AM4" s="291"/>
      <c r="AN4" s="291"/>
      <c r="AO4" s="291"/>
      <c r="AP4" s="291"/>
      <c r="AQ4" s="291"/>
      <c r="AR4" s="291"/>
      <c r="AS4" s="291"/>
    </row>
    <row r="5" spans="1:45" s="4" customFormat="1" ht="30" customHeight="1">
      <c r="A5" s="299"/>
      <c r="B5" s="315" t="s">
        <v>3</v>
      </c>
      <c r="C5" s="315" t="s">
        <v>4</v>
      </c>
      <c r="D5" s="315" t="s">
        <v>5</v>
      </c>
      <c r="E5" s="315">
        <v>1</v>
      </c>
      <c r="F5" s="315">
        <v>2</v>
      </c>
      <c r="G5" s="315">
        <v>3</v>
      </c>
      <c r="H5" s="315">
        <v>4</v>
      </c>
      <c r="I5" s="315">
        <v>5</v>
      </c>
      <c r="J5" s="315">
        <v>6</v>
      </c>
      <c r="K5" s="315">
        <v>7</v>
      </c>
      <c r="L5" s="315">
        <v>8</v>
      </c>
      <c r="M5" s="315">
        <v>9</v>
      </c>
      <c r="N5" s="315">
        <v>10</v>
      </c>
      <c r="O5" s="299"/>
      <c r="P5" s="299"/>
      <c r="Q5" s="299"/>
      <c r="R5" s="299"/>
      <c r="S5" s="299"/>
      <c r="T5" s="299"/>
      <c r="U5" s="299"/>
      <c r="V5" s="299"/>
      <c r="W5" s="299"/>
      <c r="X5" s="299"/>
      <c r="Y5" s="299"/>
      <c r="Z5" s="299"/>
      <c r="AA5" s="299"/>
      <c r="AB5" s="299"/>
      <c r="AC5" s="299"/>
      <c r="AD5" s="299"/>
      <c r="AE5" s="299"/>
      <c r="AF5" s="299"/>
      <c r="AG5" s="299"/>
      <c r="AH5" s="299"/>
      <c r="AI5" s="299"/>
      <c r="AJ5" s="299"/>
      <c r="AK5" s="296"/>
      <c r="AL5" s="296"/>
      <c r="AM5" s="296"/>
      <c r="AN5" s="296"/>
      <c r="AO5" s="296"/>
      <c r="AP5" s="296"/>
      <c r="AQ5" s="296"/>
      <c r="AR5" s="296"/>
      <c r="AS5" s="296"/>
    </row>
    <row r="6" spans="1:45">
      <c r="A6" s="287"/>
      <c r="B6" s="312" t="s">
        <v>6</v>
      </c>
      <c r="C6" s="312"/>
      <c r="D6" s="312"/>
      <c r="E6" s="312"/>
      <c r="F6" s="288"/>
      <c r="G6" s="288"/>
      <c r="H6" s="288"/>
      <c r="I6" s="288"/>
      <c r="J6" s="288"/>
      <c r="K6" s="288"/>
      <c r="L6" s="288"/>
      <c r="M6" s="288"/>
      <c r="N6" s="288"/>
      <c r="O6" s="287"/>
      <c r="P6" s="287"/>
      <c r="Q6" s="287"/>
      <c r="R6" s="287"/>
      <c r="S6" s="287"/>
      <c r="T6" s="287"/>
      <c r="U6" s="287"/>
      <c r="V6" s="287"/>
      <c r="W6" s="287"/>
      <c r="X6" s="287"/>
      <c r="Y6" s="287"/>
      <c r="Z6" s="287"/>
      <c r="AA6" s="287"/>
      <c r="AB6" s="287"/>
      <c r="AC6" s="287"/>
      <c r="AD6" s="287"/>
      <c r="AE6" s="287"/>
      <c r="AF6" s="287"/>
      <c r="AG6" s="287"/>
      <c r="AH6" s="287"/>
      <c r="AI6" s="287"/>
      <c r="AJ6" s="287"/>
      <c r="AK6" s="291"/>
      <c r="AL6" s="291"/>
      <c r="AM6" s="291"/>
      <c r="AN6" s="291"/>
      <c r="AO6" s="291"/>
      <c r="AP6" s="291"/>
      <c r="AQ6" s="291"/>
      <c r="AR6" s="291"/>
      <c r="AS6" s="291"/>
    </row>
    <row r="7" spans="1:45">
      <c r="A7" s="287"/>
      <c r="B7" s="312" t="s">
        <v>36</v>
      </c>
      <c r="C7" s="313"/>
      <c r="D7" s="320">
        <v>12</v>
      </c>
      <c r="E7" s="313">
        <v>0</v>
      </c>
      <c r="F7" s="313">
        <v>0</v>
      </c>
      <c r="G7" s="313">
        <v>0</v>
      </c>
      <c r="H7" s="313">
        <v>0</v>
      </c>
      <c r="I7" s="313">
        <v>0</v>
      </c>
      <c r="J7" s="313">
        <v>0</v>
      </c>
      <c r="K7" s="313">
        <v>0</v>
      </c>
      <c r="L7" s="313">
        <v>0</v>
      </c>
      <c r="M7" s="313">
        <v>0</v>
      </c>
      <c r="N7" s="313">
        <v>0</v>
      </c>
      <c r="O7" s="287"/>
      <c r="P7" s="287"/>
      <c r="Q7" s="287"/>
      <c r="R7" s="287"/>
      <c r="S7" s="287"/>
      <c r="T7" s="287"/>
      <c r="U7" s="287"/>
      <c r="V7" s="287"/>
      <c r="W7" s="287"/>
      <c r="X7" s="287"/>
      <c r="Y7" s="287"/>
      <c r="Z7" s="287"/>
      <c r="AA7" s="287"/>
      <c r="AB7" s="287"/>
      <c r="AC7" s="287"/>
      <c r="AD7" s="287"/>
      <c r="AE7" s="287"/>
      <c r="AF7" s="287"/>
      <c r="AG7" s="287"/>
      <c r="AH7" s="287"/>
      <c r="AI7" s="287"/>
      <c r="AJ7" s="287"/>
      <c r="AK7" s="291"/>
      <c r="AL7" s="291"/>
      <c r="AM7" s="291"/>
      <c r="AN7" s="291"/>
      <c r="AO7" s="291"/>
      <c r="AP7" s="291"/>
      <c r="AQ7" s="291"/>
      <c r="AR7" s="291"/>
      <c r="AS7" s="291"/>
    </row>
    <row r="8" spans="1:45">
      <c r="A8" s="287"/>
      <c r="B8" s="316" t="s">
        <v>480</v>
      </c>
      <c r="C8" s="313"/>
      <c r="D8" s="320">
        <v>12</v>
      </c>
      <c r="E8" s="313">
        <v>0</v>
      </c>
      <c r="F8" s="313">
        <v>0</v>
      </c>
      <c r="G8" s="313">
        <v>0</v>
      </c>
      <c r="H8" s="313">
        <v>0</v>
      </c>
      <c r="I8" s="313">
        <v>0</v>
      </c>
      <c r="J8" s="313">
        <v>0</v>
      </c>
      <c r="K8" s="313">
        <v>0</v>
      </c>
      <c r="L8" s="313">
        <v>0</v>
      </c>
      <c r="M8" s="313">
        <v>0</v>
      </c>
      <c r="N8" s="313">
        <v>0</v>
      </c>
      <c r="O8" s="287"/>
      <c r="P8" s="287"/>
      <c r="Q8" s="287"/>
      <c r="R8" s="287"/>
      <c r="S8" s="287"/>
      <c r="T8" s="287"/>
      <c r="U8" s="287"/>
      <c r="V8" s="287"/>
      <c r="W8" s="287"/>
      <c r="X8" s="287"/>
      <c r="Y8" s="287"/>
      <c r="Z8" s="287"/>
      <c r="AA8" s="287"/>
      <c r="AB8" s="287"/>
      <c r="AC8" s="287"/>
      <c r="AD8" s="287"/>
      <c r="AE8" s="287"/>
      <c r="AF8" s="287"/>
      <c r="AG8" s="287"/>
      <c r="AH8" s="287"/>
      <c r="AI8" s="287"/>
      <c r="AJ8" s="287"/>
      <c r="AK8" s="291"/>
      <c r="AL8" s="291"/>
      <c r="AM8" s="291"/>
      <c r="AN8" s="291"/>
      <c r="AO8" s="291"/>
      <c r="AP8" s="291"/>
      <c r="AQ8" s="291"/>
      <c r="AR8" s="291"/>
      <c r="AS8" s="291"/>
    </row>
    <row r="9" spans="1:45">
      <c r="A9" s="287"/>
      <c r="B9" s="312" t="s">
        <v>7</v>
      </c>
      <c r="C9" s="313"/>
      <c r="D9" s="320"/>
      <c r="E9" s="313"/>
      <c r="F9" s="313"/>
      <c r="G9" s="313"/>
      <c r="H9" s="313"/>
      <c r="I9" s="313"/>
      <c r="J9" s="313"/>
      <c r="K9" s="313"/>
      <c r="L9" s="313"/>
      <c r="M9" s="313"/>
      <c r="N9" s="313"/>
      <c r="O9" s="287"/>
      <c r="P9" s="287"/>
      <c r="Q9" s="287"/>
      <c r="R9" s="287"/>
      <c r="S9" s="287"/>
      <c r="T9" s="287"/>
      <c r="U9" s="287"/>
      <c r="V9" s="287"/>
      <c r="W9" s="287"/>
      <c r="X9" s="287"/>
      <c r="Y9" s="287"/>
      <c r="Z9" s="287"/>
      <c r="AA9" s="287"/>
      <c r="AB9" s="287"/>
      <c r="AC9" s="287"/>
      <c r="AD9" s="287"/>
      <c r="AE9" s="287"/>
      <c r="AF9" s="287"/>
      <c r="AG9" s="287"/>
      <c r="AH9" s="287"/>
      <c r="AI9" s="287"/>
      <c r="AJ9" s="287"/>
      <c r="AK9" s="291"/>
      <c r="AL9" s="291"/>
      <c r="AM9" s="291"/>
      <c r="AN9" s="291"/>
      <c r="AO9" s="291"/>
      <c r="AP9" s="291"/>
      <c r="AQ9" s="291"/>
      <c r="AR9" s="291"/>
      <c r="AS9" s="291"/>
    </row>
    <row r="10" spans="1:45">
      <c r="A10" s="287"/>
      <c r="B10" s="312" t="s">
        <v>36</v>
      </c>
      <c r="C10" s="313">
        <v>2500</v>
      </c>
      <c r="D10" s="320">
        <v>12</v>
      </c>
      <c r="E10" s="313">
        <f>+$C$10*$D$10*1</f>
        <v>30000</v>
      </c>
      <c r="F10" s="313">
        <f t="shared" ref="F10:N10" si="0">+$C$10*$D$10*1</f>
        <v>30000</v>
      </c>
      <c r="G10" s="313">
        <f t="shared" si="0"/>
        <v>30000</v>
      </c>
      <c r="H10" s="313">
        <f t="shared" si="0"/>
        <v>30000</v>
      </c>
      <c r="I10" s="313">
        <f t="shared" si="0"/>
        <v>30000</v>
      </c>
      <c r="J10" s="313">
        <f t="shared" si="0"/>
        <v>30000</v>
      </c>
      <c r="K10" s="313">
        <f t="shared" si="0"/>
        <v>30000</v>
      </c>
      <c r="L10" s="313">
        <f t="shared" si="0"/>
        <v>30000</v>
      </c>
      <c r="M10" s="313">
        <f t="shared" si="0"/>
        <v>30000</v>
      </c>
      <c r="N10" s="313">
        <f t="shared" si="0"/>
        <v>30000</v>
      </c>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91"/>
      <c r="AL10" s="291"/>
      <c r="AM10" s="291"/>
      <c r="AN10" s="291"/>
      <c r="AO10" s="291"/>
      <c r="AP10" s="291"/>
      <c r="AQ10" s="291"/>
      <c r="AR10" s="291"/>
      <c r="AS10" s="291"/>
    </row>
    <row r="11" spans="1:45">
      <c r="A11" s="287"/>
      <c r="B11" s="316" t="s">
        <v>480</v>
      </c>
      <c r="C11" s="313">
        <v>1000</v>
      </c>
      <c r="D11" s="320">
        <v>12</v>
      </c>
      <c r="E11" s="313">
        <f>+$C$11*$D$11*1</f>
        <v>12000</v>
      </c>
      <c r="F11" s="313">
        <f t="shared" ref="F11:N11" si="1">+$C$11*$D$11*1</f>
        <v>12000</v>
      </c>
      <c r="G11" s="313">
        <f t="shared" si="1"/>
        <v>12000</v>
      </c>
      <c r="H11" s="313">
        <f t="shared" si="1"/>
        <v>12000</v>
      </c>
      <c r="I11" s="313">
        <f t="shared" si="1"/>
        <v>12000</v>
      </c>
      <c r="J11" s="313">
        <f t="shared" si="1"/>
        <v>12000</v>
      </c>
      <c r="K11" s="313">
        <f t="shared" si="1"/>
        <v>12000</v>
      </c>
      <c r="L11" s="313">
        <f t="shared" si="1"/>
        <v>12000</v>
      </c>
      <c r="M11" s="313">
        <f t="shared" si="1"/>
        <v>12000</v>
      </c>
      <c r="N11" s="313">
        <f t="shared" si="1"/>
        <v>12000</v>
      </c>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91"/>
      <c r="AL11" s="291"/>
      <c r="AM11" s="291"/>
      <c r="AN11" s="291"/>
      <c r="AO11" s="291"/>
      <c r="AP11" s="291"/>
      <c r="AQ11" s="291"/>
      <c r="AR11" s="291"/>
      <c r="AS11" s="291"/>
    </row>
    <row r="12" spans="1:45">
      <c r="A12" s="287"/>
      <c r="B12" s="312" t="s">
        <v>8</v>
      </c>
      <c r="C12" s="297"/>
      <c r="D12" s="320"/>
      <c r="E12" s="313">
        <f>SUM(E10:E11)</f>
        <v>42000</v>
      </c>
      <c r="F12" s="313">
        <f t="shared" ref="F12:N12" si="2">SUM(F10:F11)</f>
        <v>42000</v>
      </c>
      <c r="G12" s="313">
        <f t="shared" si="2"/>
        <v>42000</v>
      </c>
      <c r="H12" s="313">
        <f t="shared" si="2"/>
        <v>42000</v>
      </c>
      <c r="I12" s="313">
        <f t="shared" si="2"/>
        <v>42000</v>
      </c>
      <c r="J12" s="313">
        <f t="shared" si="2"/>
        <v>42000</v>
      </c>
      <c r="K12" s="313">
        <f t="shared" si="2"/>
        <v>42000</v>
      </c>
      <c r="L12" s="313">
        <f t="shared" si="2"/>
        <v>42000</v>
      </c>
      <c r="M12" s="313">
        <f t="shared" si="2"/>
        <v>42000</v>
      </c>
      <c r="N12" s="313">
        <f t="shared" si="2"/>
        <v>42000</v>
      </c>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91"/>
      <c r="AL12" s="291"/>
      <c r="AM12" s="291"/>
      <c r="AN12" s="291"/>
      <c r="AO12" s="291"/>
      <c r="AP12" s="291"/>
      <c r="AQ12" s="291"/>
      <c r="AR12" s="291"/>
      <c r="AS12" s="291"/>
    </row>
    <row r="13" spans="1:45" ht="15.75">
      <c r="A13" s="287"/>
      <c r="B13" s="312" t="s">
        <v>396</v>
      </c>
      <c r="C13" s="317"/>
      <c r="D13" s="292"/>
      <c r="E13" s="313">
        <f>+'Oper y Mant sin PY'!$E$5</f>
        <v>115884</v>
      </c>
      <c r="F13" s="313">
        <f>+'Oper y Mant sin PY'!$E$5</f>
        <v>115884</v>
      </c>
      <c r="G13" s="313">
        <f>+'Oper y Mant sin PY'!$E$5</f>
        <v>115884</v>
      </c>
      <c r="H13" s="313">
        <f>+'Oper y Mant sin PY'!$E$5</f>
        <v>115884</v>
      </c>
      <c r="I13" s="313">
        <f>+'Oper y Mant sin PY'!$E$5</f>
        <v>115884</v>
      </c>
      <c r="J13" s="313">
        <f>+'Oper y Mant sin PY'!$E$5</f>
        <v>115884</v>
      </c>
      <c r="K13" s="313">
        <f>+'Oper y Mant sin PY'!$E$5</f>
        <v>115884</v>
      </c>
      <c r="L13" s="313">
        <f>+'Oper y Mant sin PY'!$E$5</f>
        <v>115884</v>
      </c>
      <c r="M13" s="313">
        <f>+'Oper y Mant sin PY'!$E$5</f>
        <v>115884</v>
      </c>
      <c r="N13" s="313">
        <f>+'Oper y Mant sin PY'!$E$5</f>
        <v>115884</v>
      </c>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91"/>
      <c r="AL13" s="291"/>
      <c r="AM13" s="291"/>
      <c r="AN13" s="291"/>
      <c r="AO13" s="291"/>
      <c r="AP13" s="291"/>
      <c r="AQ13" s="291"/>
      <c r="AR13" s="291"/>
      <c r="AS13" s="291"/>
    </row>
    <row r="14" spans="1:45">
      <c r="A14" s="287"/>
      <c r="B14" s="723" t="s">
        <v>403</v>
      </c>
      <c r="C14" s="723"/>
      <c r="D14" s="723"/>
      <c r="E14" s="319">
        <f>SUM(E12:E13)</f>
        <v>157884</v>
      </c>
      <c r="F14" s="319">
        <f t="shared" ref="F14:N14" si="3">SUM(F12:F13)</f>
        <v>157884</v>
      </c>
      <c r="G14" s="319">
        <f t="shared" si="3"/>
        <v>157884</v>
      </c>
      <c r="H14" s="319">
        <f t="shared" si="3"/>
        <v>157884</v>
      </c>
      <c r="I14" s="319">
        <f t="shared" si="3"/>
        <v>157884</v>
      </c>
      <c r="J14" s="319">
        <f t="shared" si="3"/>
        <v>157884</v>
      </c>
      <c r="K14" s="319">
        <f t="shared" si="3"/>
        <v>157884</v>
      </c>
      <c r="L14" s="319">
        <f t="shared" si="3"/>
        <v>157884</v>
      </c>
      <c r="M14" s="319">
        <f t="shared" si="3"/>
        <v>157884</v>
      </c>
      <c r="N14" s="319">
        <f t="shared" si="3"/>
        <v>157884</v>
      </c>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91"/>
      <c r="AL14" s="291"/>
      <c r="AM14" s="291"/>
      <c r="AN14" s="291"/>
      <c r="AO14" s="291"/>
      <c r="AP14" s="291"/>
      <c r="AQ14" s="291"/>
      <c r="AR14" s="291"/>
      <c r="AS14" s="291"/>
    </row>
    <row r="15" spans="1:45" ht="15.75">
      <c r="A15" s="287"/>
      <c r="B15" s="314" t="s">
        <v>76</v>
      </c>
      <c r="C15" s="292" t="s">
        <v>400</v>
      </c>
      <c r="D15" s="464">
        <v>0.90900000000000003</v>
      </c>
      <c r="E15" s="319">
        <f>+E14*$D$15</f>
        <v>143516.55600000001</v>
      </c>
      <c r="F15" s="319">
        <f t="shared" ref="F15:N15" si="4">+F14*$D$15</f>
        <v>143516.55600000001</v>
      </c>
      <c r="G15" s="319">
        <f t="shared" si="4"/>
        <v>143516.55600000001</v>
      </c>
      <c r="H15" s="319">
        <f t="shared" si="4"/>
        <v>143516.55600000001</v>
      </c>
      <c r="I15" s="319">
        <f t="shared" si="4"/>
        <v>143516.55600000001</v>
      </c>
      <c r="J15" s="319">
        <f t="shared" si="4"/>
        <v>143516.55600000001</v>
      </c>
      <c r="K15" s="319">
        <f t="shared" si="4"/>
        <v>143516.55600000001</v>
      </c>
      <c r="L15" s="319">
        <f t="shared" si="4"/>
        <v>143516.55600000001</v>
      </c>
      <c r="M15" s="319">
        <f t="shared" si="4"/>
        <v>143516.55600000001</v>
      </c>
      <c r="N15" s="319">
        <f t="shared" si="4"/>
        <v>143516.55600000001</v>
      </c>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91"/>
      <c r="AL15" s="291"/>
      <c r="AM15" s="291"/>
      <c r="AN15" s="291"/>
      <c r="AO15" s="291"/>
      <c r="AP15" s="291"/>
      <c r="AQ15" s="291"/>
      <c r="AR15" s="291"/>
      <c r="AS15" s="291"/>
    </row>
    <row r="16" spans="1:45" ht="13.5" customHeight="1">
      <c r="A16" s="287"/>
      <c r="B16" s="729" t="s">
        <v>9</v>
      </c>
      <c r="C16" s="729"/>
      <c r="D16" s="729"/>
      <c r="E16" s="729"/>
      <c r="F16" s="729"/>
      <c r="G16" s="729"/>
      <c r="H16" s="729"/>
      <c r="I16" s="729"/>
      <c r="J16" s="729"/>
      <c r="K16" s="729"/>
      <c r="L16" s="729"/>
      <c r="M16" s="729"/>
      <c r="N16" s="729"/>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91"/>
      <c r="AL16" s="291"/>
      <c r="AM16" s="291"/>
      <c r="AN16" s="291"/>
      <c r="AO16" s="291"/>
      <c r="AP16" s="291"/>
      <c r="AQ16" s="291"/>
      <c r="AR16" s="291"/>
      <c r="AS16" s="291"/>
    </row>
    <row r="17" spans="1:45" ht="13.5" customHeight="1">
      <c r="A17" s="287"/>
      <c r="B17" s="729" t="s">
        <v>12</v>
      </c>
      <c r="C17" s="729"/>
      <c r="D17" s="729"/>
      <c r="E17" s="729"/>
      <c r="F17" s="729"/>
      <c r="G17" s="729"/>
      <c r="H17" s="729"/>
      <c r="I17" s="729"/>
      <c r="J17" s="729"/>
      <c r="K17" s="729"/>
      <c r="L17" s="729"/>
      <c r="M17" s="729"/>
      <c r="N17" s="729"/>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91"/>
      <c r="AL17" s="291"/>
      <c r="AM17" s="291"/>
      <c r="AN17" s="291"/>
      <c r="AO17" s="291"/>
      <c r="AP17" s="291"/>
      <c r="AQ17" s="291"/>
      <c r="AR17" s="291"/>
      <c r="AS17" s="291"/>
    </row>
    <row r="18" spans="1:45" ht="8.25" customHeight="1">
      <c r="A18" s="287"/>
      <c r="B18" s="307"/>
      <c r="C18" s="307"/>
      <c r="D18" s="307"/>
      <c r="E18" s="307"/>
      <c r="F18" s="307"/>
      <c r="G18" s="30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91"/>
      <c r="AL18" s="291"/>
      <c r="AM18" s="291"/>
      <c r="AN18" s="291"/>
      <c r="AO18" s="291"/>
      <c r="AP18" s="291"/>
      <c r="AQ18" s="291"/>
      <c r="AR18" s="291"/>
      <c r="AS18" s="291"/>
    </row>
    <row r="19" spans="1:45" ht="17.25" customHeight="1">
      <c r="A19" s="287"/>
      <c r="B19" s="722" t="s">
        <v>492</v>
      </c>
      <c r="C19" s="722"/>
      <c r="D19" s="722"/>
      <c r="E19" s="722"/>
      <c r="F19" s="722"/>
      <c r="G19" s="722"/>
      <c r="H19" s="722"/>
      <c r="I19" s="722"/>
      <c r="J19" s="722"/>
      <c r="K19" s="722"/>
      <c r="L19" s="722"/>
      <c r="M19" s="722"/>
      <c r="N19" s="722"/>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91"/>
      <c r="AL19" s="291"/>
      <c r="AM19" s="291"/>
      <c r="AN19" s="291"/>
      <c r="AO19" s="291"/>
      <c r="AP19" s="291"/>
      <c r="AQ19" s="291"/>
      <c r="AR19" s="291"/>
      <c r="AS19" s="291"/>
    </row>
    <row r="20" spans="1:45" s="4" customFormat="1">
      <c r="A20" s="299"/>
      <c r="B20" s="318" t="s">
        <v>10</v>
      </c>
      <c r="C20" s="318" t="s">
        <v>13</v>
      </c>
      <c r="D20" s="318" t="s">
        <v>14</v>
      </c>
      <c r="E20" s="318">
        <v>1</v>
      </c>
      <c r="F20" s="318">
        <v>2</v>
      </c>
      <c r="G20" s="318">
        <v>3</v>
      </c>
      <c r="H20" s="318">
        <v>4</v>
      </c>
      <c r="I20" s="318">
        <v>5</v>
      </c>
      <c r="J20" s="318">
        <v>6</v>
      </c>
      <c r="K20" s="318">
        <v>7</v>
      </c>
      <c r="L20" s="318">
        <v>8</v>
      </c>
      <c r="M20" s="318">
        <v>9</v>
      </c>
      <c r="N20" s="318">
        <v>10</v>
      </c>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6"/>
      <c r="AL20" s="296"/>
      <c r="AM20" s="296"/>
      <c r="AN20" s="296"/>
      <c r="AO20" s="296"/>
      <c r="AP20" s="296"/>
      <c r="AQ20" s="296"/>
      <c r="AR20" s="296"/>
      <c r="AS20" s="296"/>
    </row>
    <row r="21" spans="1:45">
      <c r="A21" s="287"/>
      <c r="B21" s="501" t="s">
        <v>530</v>
      </c>
      <c r="C21" s="320" t="s">
        <v>15</v>
      </c>
      <c r="D21" s="313">
        <v>58</v>
      </c>
      <c r="E21" s="313">
        <f>+$D$21*'Pob. y Demanda'!X96</f>
        <v>128868.14448</v>
      </c>
      <c r="F21" s="313">
        <f>+$D$21*'Pob. y Demanda'!X97</f>
        <v>132218.71623647999</v>
      </c>
      <c r="G21" s="313">
        <f>+$D$21*'Pob. y Demanda'!X98</f>
        <v>135656.40285862848</v>
      </c>
      <c r="H21" s="313">
        <f>+$D$21*'Pob. y Demanda'!X99</f>
        <v>139183.46933295284</v>
      </c>
      <c r="I21" s="313">
        <f>+$D$21*'Pob. y Demanda'!X100</f>
        <v>142802.23953560961</v>
      </c>
      <c r="J21" s="313">
        <f>+$D$21*'Pob. y Demanda'!X101</f>
        <v>146515.09776353548</v>
      </c>
      <c r="K21" s="313">
        <f>+$D$21*'Pob. y Demanda'!X102</f>
        <v>150324.49030538739</v>
      </c>
      <c r="L21" s="313">
        <f>+$D$21*'Pob. y Demanda'!X103</f>
        <v>154232.92705332747</v>
      </c>
      <c r="M21" s="313">
        <f>+$D$21*'Pob. y Demanda'!X104</f>
        <v>158242.98315671398</v>
      </c>
      <c r="N21" s="313">
        <f>+$D$21*'Pob. y Demanda'!X105</f>
        <v>162357.30071878855</v>
      </c>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91"/>
      <c r="AL21" s="291"/>
      <c r="AM21" s="291"/>
      <c r="AN21" s="291"/>
      <c r="AO21" s="291"/>
      <c r="AP21" s="291"/>
      <c r="AQ21" s="291"/>
      <c r="AR21" s="291"/>
      <c r="AS21" s="291"/>
    </row>
    <row r="22" spans="1:45" s="303" customFormat="1">
      <c r="A22" s="287"/>
      <c r="B22" s="501" t="s">
        <v>531</v>
      </c>
      <c r="C22" s="320" t="s">
        <v>15</v>
      </c>
      <c r="D22" s="313">
        <v>18</v>
      </c>
      <c r="E22" s="313">
        <f>+$D$22*'Pob. y Demanda'!Y96</f>
        <v>30516.892559999997</v>
      </c>
      <c r="F22" s="313">
        <f>+$D$22*'Pob. y Demanda'!Y97</f>
        <v>31310.331766559997</v>
      </c>
      <c r="G22" s="313">
        <f>+$D$22*'Pob. y Demanda'!Y98</f>
        <v>32124.400392490556</v>
      </c>
      <c r="H22" s="313">
        <f>+$D$22*'Pob. y Demanda'!Y99</f>
        <v>32959.634802695306</v>
      </c>
      <c r="I22" s="313">
        <f>+$D$22*'Pob. y Demanda'!Y100</f>
        <v>33816.585307565387</v>
      </c>
      <c r="J22" s="313">
        <f>+$D$22*'Pob. y Demanda'!Y101</f>
        <v>34695.816525562092</v>
      </c>
      <c r="K22" s="313">
        <f>+$D$22*'Pob. y Demanda'!Y102</f>
        <v>35597.907755226704</v>
      </c>
      <c r="L22" s="313">
        <f>+$D$22*'Pob. y Demanda'!Y103</f>
        <v>36523.453356862599</v>
      </c>
      <c r="M22" s="313">
        <f>+$D$22*'Pob. y Demanda'!Y104</f>
        <v>37473.063144141022</v>
      </c>
      <c r="N22" s="313">
        <f>+$D$22*'Pob. y Demanda'!Y105</f>
        <v>38447.36278588869</v>
      </c>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91"/>
      <c r="AL22" s="291"/>
      <c r="AM22" s="291"/>
      <c r="AN22" s="291"/>
      <c r="AO22" s="291"/>
      <c r="AP22" s="291"/>
      <c r="AQ22" s="291"/>
      <c r="AR22" s="291"/>
      <c r="AS22" s="291"/>
    </row>
    <row r="23" spans="1:45">
      <c r="A23" s="287"/>
      <c r="B23" s="288" t="s">
        <v>533</v>
      </c>
      <c r="C23" s="292" t="s">
        <v>15</v>
      </c>
      <c r="D23" s="297">
        <v>8.01</v>
      </c>
      <c r="E23" s="313">
        <f>+D23*'Pob. y Demanda'!Y76</f>
        <v>31377.152314799994</v>
      </c>
      <c r="F23" s="313">
        <f>+D23*'Pob. y Demanda'!Y77</f>
        <v>32192.958274984794</v>
      </c>
      <c r="G23" s="313">
        <f>+D23*'Pob. y Demanda'!Y78</f>
        <v>33029.975190134399</v>
      </c>
      <c r="H23" s="313">
        <v>33667</v>
      </c>
      <c r="I23" s="313">
        <v>34123</v>
      </c>
      <c r="J23" s="313">
        <v>34584</v>
      </c>
      <c r="K23" s="313">
        <v>35052</v>
      </c>
      <c r="L23" s="313">
        <v>35526</v>
      </c>
      <c r="M23" s="313">
        <v>36007</v>
      </c>
      <c r="N23" s="313">
        <v>36495</v>
      </c>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91"/>
      <c r="AL23" s="291"/>
      <c r="AM23" s="291"/>
      <c r="AN23" s="291"/>
      <c r="AO23" s="291"/>
      <c r="AP23" s="291"/>
      <c r="AQ23" s="291"/>
      <c r="AR23" s="291"/>
      <c r="AS23" s="291"/>
    </row>
    <row r="24" spans="1:45">
      <c r="A24" s="287"/>
      <c r="B24" s="288" t="s">
        <v>11</v>
      </c>
      <c r="C24" s="292" t="s">
        <v>15</v>
      </c>
      <c r="D24" s="297">
        <v>2.3199999999999998</v>
      </c>
      <c r="E24" s="313">
        <f>+$D$24*'Pob. y Demanda'!Y76</f>
        <v>9088.0141535999992</v>
      </c>
      <c r="F24" s="313">
        <f>+$D$24*'Pob. y Demanda'!Y77</f>
        <v>9324.3025215935977</v>
      </c>
      <c r="G24" s="313">
        <f>+$D$24*'Pob. y Demanda'!Y78</f>
        <v>9566.7343871550329</v>
      </c>
      <c r="H24" s="313">
        <f>+$D$24*'Pob. y Demanda'!Y79</f>
        <v>9815.4694812210637</v>
      </c>
      <c r="I24" s="313">
        <f>+$D$24*'Pob. y Demanda'!Y80</f>
        <v>10070.671687732813</v>
      </c>
      <c r="J24" s="313">
        <f>+$D$24*'Pob. y Demanda'!Y81</f>
        <v>10332.509151613865</v>
      </c>
      <c r="K24" s="313">
        <f>+$D$24*'Pob. y Demanda'!Y82</f>
        <v>10601.154389555826</v>
      </c>
      <c r="L24" s="313">
        <f>+$D$24*'Pob. y Demanda'!Y83</f>
        <v>10876.784403684276</v>
      </c>
      <c r="M24" s="313">
        <f>+$D$24*'Pob. y Demanda'!Y84</f>
        <v>11159.580798180068</v>
      </c>
      <c r="N24" s="313">
        <f>+$D$24*'Pob. y Demanda'!Y85</f>
        <v>11449.729898932748</v>
      </c>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91"/>
      <c r="AL24" s="291"/>
      <c r="AM24" s="291"/>
      <c r="AN24" s="291"/>
      <c r="AO24" s="291"/>
      <c r="AP24" s="291"/>
      <c r="AQ24" s="291"/>
      <c r="AR24" s="291"/>
      <c r="AS24" s="291"/>
    </row>
    <row r="25" spans="1:45">
      <c r="A25" s="287"/>
      <c r="B25" s="723" t="s">
        <v>403</v>
      </c>
      <c r="C25" s="723"/>
      <c r="D25" s="723"/>
      <c r="E25" s="319">
        <f>SUM(E21:E24)</f>
        <v>199850.20350839998</v>
      </c>
      <c r="F25" s="319">
        <f t="shared" ref="F25:N25" si="5">SUM(F21:F24)</f>
        <v>205046.30879961839</v>
      </c>
      <c r="G25" s="319">
        <f t="shared" si="5"/>
        <v>210377.51282840848</v>
      </c>
      <c r="H25" s="319">
        <f t="shared" si="5"/>
        <v>215625.57361686919</v>
      </c>
      <c r="I25" s="319">
        <f t="shared" si="5"/>
        <v>220812.49653090781</v>
      </c>
      <c r="J25" s="319">
        <f t="shared" si="5"/>
        <v>226127.42344071143</v>
      </c>
      <c r="K25" s="319">
        <f t="shared" si="5"/>
        <v>231575.55245016993</v>
      </c>
      <c r="L25" s="319">
        <f t="shared" si="5"/>
        <v>237159.16481387435</v>
      </c>
      <c r="M25" s="319">
        <f t="shared" si="5"/>
        <v>242882.62709903507</v>
      </c>
      <c r="N25" s="319">
        <f t="shared" si="5"/>
        <v>248749.39340360998</v>
      </c>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91"/>
      <c r="AL25" s="291"/>
      <c r="AM25" s="291"/>
      <c r="AN25" s="291"/>
      <c r="AO25" s="291"/>
      <c r="AP25" s="291"/>
      <c r="AQ25" s="291"/>
      <c r="AR25" s="291"/>
      <c r="AS25" s="291"/>
    </row>
    <row r="26" spans="1:45" ht="15.75">
      <c r="A26" s="287"/>
      <c r="B26" s="314" t="s">
        <v>76</v>
      </c>
      <c r="C26" s="290" t="s">
        <v>404</v>
      </c>
      <c r="D26" s="313">
        <v>0.84699999999999998</v>
      </c>
      <c r="E26" s="319">
        <f>+E25*$D$26</f>
        <v>169273.12237161477</v>
      </c>
      <c r="F26" s="319">
        <f t="shared" ref="F26:N26" si="6">+F25*$D$26</f>
        <v>173674.22355327677</v>
      </c>
      <c r="G26" s="319">
        <f t="shared" si="6"/>
        <v>178189.75336566198</v>
      </c>
      <c r="H26" s="319">
        <f t="shared" si="6"/>
        <v>182634.86085348821</v>
      </c>
      <c r="I26" s="319">
        <f t="shared" si="6"/>
        <v>187028.18456167891</v>
      </c>
      <c r="J26" s="319">
        <f t="shared" si="6"/>
        <v>191529.92765428257</v>
      </c>
      <c r="K26" s="319">
        <f t="shared" si="6"/>
        <v>196144.49292529392</v>
      </c>
      <c r="L26" s="319">
        <f t="shared" si="6"/>
        <v>200873.81259735156</v>
      </c>
      <c r="M26" s="319">
        <f t="shared" si="6"/>
        <v>205721.5851528827</v>
      </c>
      <c r="N26" s="319">
        <f t="shared" si="6"/>
        <v>210690.73621285765</v>
      </c>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91"/>
      <c r="AL26" s="291"/>
      <c r="AM26" s="291"/>
      <c r="AN26" s="291"/>
      <c r="AO26" s="291"/>
      <c r="AP26" s="291"/>
      <c r="AQ26" s="291"/>
      <c r="AR26" s="291"/>
      <c r="AS26" s="291"/>
    </row>
    <row r="27" spans="1:45" ht="13.5" customHeight="1">
      <c r="A27" s="287"/>
      <c r="B27" s="729" t="s">
        <v>12</v>
      </c>
      <c r="C27" s="729"/>
      <c r="D27" s="729"/>
      <c r="E27" s="729"/>
      <c r="F27" s="729"/>
      <c r="G27" s="729"/>
      <c r="H27" s="729"/>
      <c r="I27" s="729"/>
      <c r="J27" s="729"/>
      <c r="K27" s="729"/>
      <c r="L27" s="729"/>
      <c r="M27" s="729"/>
      <c r="N27" s="729"/>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91"/>
      <c r="AL27" s="291"/>
      <c r="AM27" s="291"/>
      <c r="AN27" s="291"/>
      <c r="AO27" s="291"/>
      <c r="AP27" s="291"/>
      <c r="AQ27" s="291"/>
      <c r="AR27" s="291"/>
      <c r="AS27" s="291"/>
    </row>
    <row r="28" spans="1:45" ht="13.5" customHeight="1">
      <c r="A28" s="287"/>
      <c r="B28" s="729" t="s">
        <v>19</v>
      </c>
      <c r="C28" s="729"/>
      <c r="D28" s="729"/>
      <c r="E28" s="729"/>
      <c r="F28" s="729"/>
      <c r="G28" s="729"/>
      <c r="H28" s="729"/>
      <c r="I28" s="729"/>
      <c r="J28" s="729"/>
      <c r="K28" s="729"/>
      <c r="L28" s="729"/>
      <c r="M28" s="729"/>
      <c r="N28" s="729"/>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91"/>
      <c r="AL28" s="291"/>
      <c r="AM28" s="291"/>
      <c r="AN28" s="291"/>
      <c r="AO28" s="291"/>
      <c r="AP28" s="291"/>
      <c r="AQ28" s="291"/>
      <c r="AR28" s="291"/>
      <c r="AS28" s="291"/>
    </row>
    <row r="29" spans="1:45">
      <c r="A29" s="287"/>
      <c r="B29" s="287"/>
      <c r="C29" s="30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1"/>
      <c r="AL29" s="291"/>
      <c r="AM29" s="291"/>
      <c r="AN29" s="291"/>
      <c r="AO29" s="291"/>
      <c r="AP29" s="291"/>
      <c r="AQ29" s="291"/>
      <c r="AR29" s="291"/>
      <c r="AS29" s="291"/>
    </row>
    <row r="30" spans="1:45" ht="17.25" customHeight="1">
      <c r="A30" s="287"/>
      <c r="B30" s="722" t="s">
        <v>62</v>
      </c>
      <c r="C30" s="722"/>
      <c r="D30" s="722"/>
      <c r="E30" s="722"/>
      <c r="F30" s="722"/>
      <c r="G30" s="722"/>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1"/>
      <c r="AL30" s="291"/>
      <c r="AM30" s="291"/>
      <c r="AN30" s="291"/>
      <c r="AO30" s="291"/>
      <c r="AP30" s="291"/>
      <c r="AQ30" s="291"/>
      <c r="AR30" s="291"/>
      <c r="AS30" s="291"/>
    </row>
    <row r="31" spans="1:45" s="4" customFormat="1">
      <c r="A31" s="299"/>
      <c r="B31" s="318" t="s">
        <v>10</v>
      </c>
      <c r="C31" s="318" t="s">
        <v>13</v>
      </c>
      <c r="D31" s="318" t="s">
        <v>33</v>
      </c>
      <c r="E31" s="318" t="s">
        <v>14</v>
      </c>
      <c r="F31" s="318" t="s">
        <v>0</v>
      </c>
      <c r="G31" s="318" t="s">
        <v>63</v>
      </c>
      <c r="H31" s="307"/>
      <c r="I31" s="307"/>
      <c r="J31" s="307"/>
      <c r="K31" s="307"/>
      <c r="L31" s="307"/>
      <c r="M31" s="307"/>
      <c r="N31" s="307"/>
      <c r="O31" s="307"/>
      <c r="P31" s="307"/>
      <c r="Q31" s="307"/>
      <c r="R31" s="307"/>
      <c r="S31" s="299"/>
      <c r="T31" s="299"/>
      <c r="U31" s="299"/>
      <c r="V31" s="299"/>
      <c r="W31" s="299"/>
      <c r="X31" s="299"/>
      <c r="Y31" s="299"/>
      <c r="Z31" s="299"/>
      <c r="AA31" s="299"/>
      <c r="AB31" s="299"/>
      <c r="AC31" s="299"/>
      <c r="AD31" s="299"/>
      <c r="AE31" s="299"/>
      <c r="AF31" s="299"/>
      <c r="AG31" s="299"/>
      <c r="AH31" s="299"/>
      <c r="AI31" s="299"/>
      <c r="AJ31" s="299"/>
      <c r="AK31" s="296"/>
      <c r="AL31" s="296"/>
      <c r="AM31" s="296"/>
      <c r="AN31" s="296"/>
      <c r="AO31" s="296"/>
      <c r="AP31" s="296"/>
      <c r="AQ31" s="296"/>
      <c r="AR31" s="296"/>
      <c r="AS31" s="296"/>
    </row>
    <row r="32" spans="1:45">
      <c r="A32" s="287"/>
      <c r="B32" s="288" t="s">
        <v>64</v>
      </c>
      <c r="C32" s="292" t="s">
        <v>65</v>
      </c>
      <c r="D32" s="320">
        <v>12</v>
      </c>
      <c r="E32" s="313">
        <v>2640</v>
      </c>
      <c r="F32" s="313">
        <f>+D32*E32</f>
        <v>31680</v>
      </c>
      <c r="G32" s="313">
        <f>+(F32*0.2)+F32</f>
        <v>38016</v>
      </c>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91"/>
      <c r="AL32" s="291"/>
      <c r="AM32" s="291"/>
      <c r="AN32" s="291"/>
      <c r="AO32" s="291"/>
      <c r="AP32" s="291"/>
      <c r="AQ32" s="291"/>
      <c r="AR32" s="291"/>
      <c r="AS32" s="291"/>
    </row>
    <row r="33" spans="1:45" ht="15.75">
      <c r="A33" s="287"/>
      <c r="B33" s="288" t="s">
        <v>397</v>
      </c>
      <c r="C33" s="292" t="s">
        <v>15</v>
      </c>
      <c r="D33" s="320">
        <v>1</v>
      </c>
      <c r="E33" s="313">
        <f>0.1*'Presupuesto Pre-Operativo 1'!H14</f>
        <v>19000</v>
      </c>
      <c r="F33" s="313">
        <f>+D33*E33</f>
        <v>19000</v>
      </c>
      <c r="G33" s="313">
        <f>0.2*'Presupuesto Pre-Operativo 1'!H14</f>
        <v>38000</v>
      </c>
      <c r="H33" s="310"/>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91"/>
      <c r="AL33" s="291"/>
      <c r="AM33" s="291"/>
      <c r="AN33" s="291"/>
      <c r="AO33" s="291"/>
      <c r="AP33" s="291"/>
      <c r="AQ33" s="291"/>
      <c r="AR33" s="291"/>
      <c r="AS33" s="291"/>
    </row>
    <row r="34" spans="1:45" ht="15.75">
      <c r="A34" s="287"/>
      <c r="B34" s="288" t="s">
        <v>398</v>
      </c>
      <c r="C34" s="292" t="s">
        <v>65</v>
      </c>
      <c r="D34" s="320">
        <v>12</v>
      </c>
      <c r="E34" s="313">
        <v>275</v>
      </c>
      <c r="F34" s="313">
        <f>+D34*E34</f>
        <v>3300</v>
      </c>
      <c r="G34" s="313">
        <f>+F34</f>
        <v>3300</v>
      </c>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91"/>
      <c r="AL34" s="291"/>
      <c r="AM34" s="291"/>
      <c r="AN34" s="291"/>
      <c r="AO34" s="291"/>
      <c r="AP34" s="291"/>
      <c r="AQ34" s="291"/>
      <c r="AR34" s="291"/>
      <c r="AS34" s="291"/>
    </row>
    <row r="35" spans="1:45">
      <c r="A35" s="287"/>
      <c r="B35" s="723" t="s">
        <v>403</v>
      </c>
      <c r="C35" s="723"/>
      <c r="D35" s="723"/>
      <c r="E35" s="723"/>
      <c r="F35" s="319">
        <f>SUM(F32:F34)</f>
        <v>53980</v>
      </c>
      <c r="G35" s="319">
        <f>SUM(G32:G34)</f>
        <v>79316</v>
      </c>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91"/>
      <c r="AL35" s="291"/>
      <c r="AM35" s="291"/>
      <c r="AN35" s="291"/>
      <c r="AO35" s="291"/>
      <c r="AP35" s="291"/>
      <c r="AQ35" s="291"/>
      <c r="AR35" s="291"/>
      <c r="AS35" s="291"/>
    </row>
    <row r="36" spans="1:45" ht="15.75">
      <c r="A36" s="287"/>
      <c r="B36" s="314" t="s">
        <v>76</v>
      </c>
      <c r="C36" s="312" t="s">
        <v>400</v>
      </c>
      <c r="D36" s="321">
        <v>0.84699999999999998</v>
      </c>
      <c r="E36" s="314"/>
      <c r="F36" s="319">
        <f>+F35*$D$36</f>
        <v>45721.06</v>
      </c>
      <c r="G36" s="319">
        <f>+G35*$D$36</f>
        <v>67180.652000000002</v>
      </c>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91"/>
      <c r="AL36" s="291"/>
      <c r="AM36" s="291"/>
      <c r="AN36" s="291"/>
      <c r="AO36" s="291"/>
      <c r="AP36" s="291"/>
      <c r="AQ36" s="291"/>
      <c r="AR36" s="291"/>
      <c r="AS36" s="291"/>
    </row>
    <row r="37" spans="1:45" ht="38.25" customHeight="1">
      <c r="A37" s="287"/>
      <c r="B37" s="724" t="s">
        <v>66</v>
      </c>
      <c r="C37" s="724"/>
      <c r="D37" s="724"/>
      <c r="E37" s="724"/>
      <c r="F37" s="724"/>
      <c r="G37" s="724"/>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91"/>
      <c r="AL37" s="291"/>
      <c r="AM37" s="291"/>
      <c r="AN37" s="291"/>
      <c r="AO37" s="291"/>
      <c r="AP37" s="291"/>
      <c r="AQ37" s="291"/>
      <c r="AR37" s="291"/>
      <c r="AS37" s="291"/>
    </row>
    <row r="38" spans="1:45" ht="12.75" customHeight="1">
      <c r="A38" s="287"/>
      <c r="B38" s="724" t="s">
        <v>67</v>
      </c>
      <c r="C38" s="724"/>
      <c r="D38" s="724"/>
      <c r="E38" s="724"/>
      <c r="F38" s="724"/>
      <c r="G38" s="724"/>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91"/>
      <c r="AL38" s="291"/>
      <c r="AM38" s="291"/>
      <c r="AN38" s="291"/>
      <c r="AO38" s="291"/>
      <c r="AP38" s="291"/>
      <c r="AQ38" s="291"/>
      <c r="AR38" s="291"/>
      <c r="AS38" s="291"/>
    </row>
    <row r="39" spans="1:45" ht="12.75" customHeight="1">
      <c r="A39" s="287"/>
      <c r="B39" s="724" t="s">
        <v>12</v>
      </c>
      <c r="C39" s="724"/>
      <c r="D39" s="724"/>
      <c r="E39" s="724"/>
      <c r="F39" s="724"/>
      <c r="G39" s="724"/>
      <c r="H39" s="307"/>
      <c r="I39" s="307"/>
      <c r="J39" s="307"/>
      <c r="K39" s="307"/>
      <c r="L39" s="307"/>
      <c r="M39" s="307"/>
      <c r="N39" s="30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91"/>
      <c r="AL39" s="291"/>
      <c r="AM39" s="291"/>
      <c r="AN39" s="291"/>
      <c r="AO39" s="291"/>
      <c r="AP39" s="291"/>
      <c r="AQ39" s="291"/>
      <c r="AR39" s="291"/>
      <c r="AS39" s="291"/>
    </row>
    <row r="40" spans="1:45">
      <c r="A40" s="287"/>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91"/>
      <c r="AL40" s="291"/>
      <c r="AM40" s="291"/>
      <c r="AN40" s="291"/>
      <c r="AO40" s="291"/>
      <c r="AP40" s="291"/>
      <c r="AQ40" s="291"/>
      <c r="AR40" s="291"/>
      <c r="AS40" s="291"/>
    </row>
    <row r="41" spans="1:45" ht="17.25" customHeight="1">
      <c r="A41" s="287"/>
      <c r="B41" s="722" t="s">
        <v>68</v>
      </c>
      <c r="C41" s="722"/>
      <c r="D41" s="722"/>
      <c r="E41" s="722"/>
      <c r="F41" s="722"/>
      <c r="G41" s="722"/>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91"/>
      <c r="AL41" s="291"/>
      <c r="AM41" s="291"/>
      <c r="AN41" s="291"/>
      <c r="AO41" s="291"/>
      <c r="AP41" s="291"/>
      <c r="AQ41" s="291"/>
      <c r="AR41" s="291"/>
      <c r="AS41" s="291"/>
    </row>
    <row r="42" spans="1:45" s="4" customFormat="1">
      <c r="A42" s="299"/>
      <c r="B42" s="318" t="s">
        <v>10</v>
      </c>
      <c r="C42" s="318" t="s">
        <v>13</v>
      </c>
      <c r="D42" s="318" t="s">
        <v>33</v>
      </c>
      <c r="E42" s="318" t="s">
        <v>14</v>
      </c>
      <c r="F42" s="318" t="s">
        <v>0</v>
      </c>
      <c r="G42" s="318" t="s">
        <v>63</v>
      </c>
      <c r="H42" s="307"/>
      <c r="I42" s="307"/>
      <c r="J42" s="307"/>
      <c r="K42" s="307"/>
      <c r="L42" s="307"/>
      <c r="M42" s="307"/>
      <c r="N42" s="307"/>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6"/>
      <c r="AL42" s="296"/>
      <c r="AM42" s="296"/>
      <c r="AN42" s="296"/>
      <c r="AO42" s="296"/>
      <c r="AP42" s="296"/>
      <c r="AQ42" s="296"/>
      <c r="AR42" s="296"/>
      <c r="AS42" s="296"/>
    </row>
    <row r="43" spans="1:45">
      <c r="A43" s="287"/>
      <c r="B43" s="288" t="s">
        <v>64</v>
      </c>
      <c r="C43" s="292" t="s">
        <v>65</v>
      </c>
      <c r="D43" s="320">
        <v>12</v>
      </c>
      <c r="E43" s="313">
        <v>2640</v>
      </c>
      <c r="F43" s="313">
        <f>+D43*E43</f>
        <v>31680</v>
      </c>
      <c r="G43" s="313">
        <f>+(F43*0.2)+F43</f>
        <v>38016</v>
      </c>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91"/>
      <c r="AL43" s="291"/>
      <c r="AM43" s="291"/>
      <c r="AN43" s="291"/>
      <c r="AO43" s="291"/>
      <c r="AP43" s="291"/>
      <c r="AQ43" s="291"/>
      <c r="AR43" s="291"/>
      <c r="AS43" s="291"/>
    </row>
    <row r="44" spans="1:45" ht="15.75">
      <c r="A44" s="287"/>
      <c r="B44" s="288" t="s">
        <v>399</v>
      </c>
      <c r="C44" s="292" t="s">
        <v>15</v>
      </c>
      <c r="D44" s="320">
        <v>1</v>
      </c>
      <c r="E44" s="313">
        <f>0.3*'Presupuesto Pre-Operativo 1'!H14</f>
        <v>57000</v>
      </c>
      <c r="F44" s="313">
        <f>+D44*E44</f>
        <v>57000</v>
      </c>
      <c r="G44" s="313">
        <f>+F44</f>
        <v>57000</v>
      </c>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91"/>
      <c r="AL44" s="291"/>
      <c r="AM44" s="291"/>
      <c r="AN44" s="291"/>
      <c r="AO44" s="291"/>
      <c r="AP44" s="291"/>
      <c r="AQ44" s="291"/>
      <c r="AR44" s="291"/>
      <c r="AS44" s="291"/>
    </row>
    <row r="45" spans="1:45" ht="15.75">
      <c r="A45" s="287"/>
      <c r="B45" s="288" t="s">
        <v>398</v>
      </c>
      <c r="C45" s="292" t="s">
        <v>65</v>
      </c>
      <c r="D45" s="320">
        <v>12</v>
      </c>
      <c r="E45" s="313">
        <v>275</v>
      </c>
      <c r="F45" s="313">
        <f>+D45*E45</f>
        <v>3300</v>
      </c>
      <c r="G45" s="313">
        <v>3000</v>
      </c>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91"/>
      <c r="AL45" s="291"/>
      <c r="AM45" s="291"/>
      <c r="AN45" s="291"/>
      <c r="AO45" s="291"/>
      <c r="AP45" s="291"/>
      <c r="AQ45" s="291"/>
      <c r="AR45" s="291"/>
      <c r="AS45" s="291"/>
    </row>
    <row r="46" spans="1:45">
      <c r="A46" s="287"/>
      <c r="B46" s="723" t="s">
        <v>403</v>
      </c>
      <c r="C46" s="723"/>
      <c r="D46" s="723"/>
      <c r="E46" s="723"/>
      <c r="F46" s="319">
        <f>SUM(F43:F45)</f>
        <v>91980</v>
      </c>
      <c r="G46" s="319">
        <f>SUM(G43:G45)</f>
        <v>98016</v>
      </c>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91"/>
      <c r="AL46" s="291"/>
      <c r="AM46" s="291"/>
      <c r="AN46" s="291"/>
      <c r="AO46" s="291"/>
      <c r="AP46" s="291"/>
      <c r="AQ46" s="291"/>
      <c r="AR46" s="291"/>
      <c r="AS46" s="291"/>
    </row>
    <row r="47" spans="1:45" ht="15.75">
      <c r="A47" s="287"/>
      <c r="B47" s="314" t="s">
        <v>76</v>
      </c>
      <c r="C47" s="320" t="s">
        <v>400</v>
      </c>
      <c r="D47" s="321">
        <v>0.84699999999999998</v>
      </c>
      <c r="E47" s="312"/>
      <c r="F47" s="319">
        <f>+F46*$D$47</f>
        <v>77907.06</v>
      </c>
      <c r="G47" s="319">
        <f>+G46*$D$47</f>
        <v>83019.551999999996</v>
      </c>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91"/>
      <c r="AL47" s="291"/>
      <c r="AM47" s="291"/>
      <c r="AN47" s="291"/>
      <c r="AO47" s="291"/>
      <c r="AP47" s="291"/>
      <c r="AQ47" s="291"/>
      <c r="AR47" s="291"/>
      <c r="AS47" s="291"/>
    </row>
    <row r="48" spans="1:45" ht="44.25" customHeight="1">
      <c r="A48" s="287"/>
      <c r="B48" s="728" t="s">
        <v>69</v>
      </c>
      <c r="C48" s="728"/>
      <c r="D48" s="728"/>
      <c r="E48" s="728"/>
      <c r="F48" s="728"/>
      <c r="G48" s="728"/>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91"/>
      <c r="AL48" s="291"/>
      <c r="AM48" s="291"/>
      <c r="AN48" s="291"/>
      <c r="AO48" s="291"/>
      <c r="AP48" s="291"/>
      <c r="AQ48" s="291"/>
      <c r="AR48" s="291"/>
      <c r="AS48" s="291"/>
    </row>
    <row r="49" spans="1:45">
      <c r="A49" s="287"/>
      <c r="B49" s="728" t="s">
        <v>67</v>
      </c>
      <c r="C49" s="728"/>
      <c r="D49" s="728"/>
      <c r="E49" s="728"/>
      <c r="F49" s="728"/>
      <c r="G49" s="728"/>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91"/>
      <c r="AL49" s="291"/>
      <c r="AM49" s="291"/>
      <c r="AN49" s="291"/>
      <c r="AO49" s="291"/>
      <c r="AP49" s="291"/>
      <c r="AQ49" s="291"/>
      <c r="AR49" s="291"/>
      <c r="AS49" s="291"/>
    </row>
    <row r="50" spans="1:45">
      <c r="A50" s="287"/>
      <c r="B50" s="728" t="s">
        <v>12</v>
      </c>
      <c r="C50" s="728"/>
      <c r="D50" s="728"/>
      <c r="E50" s="728"/>
      <c r="F50" s="728"/>
      <c r="G50" s="728"/>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91"/>
      <c r="AL50" s="291"/>
      <c r="AM50" s="291"/>
      <c r="AN50" s="291"/>
      <c r="AO50" s="291"/>
      <c r="AP50" s="291"/>
      <c r="AQ50" s="291"/>
      <c r="AR50" s="291"/>
      <c r="AS50" s="291"/>
    </row>
    <row r="51" spans="1:45">
      <c r="A51" s="287"/>
      <c r="B51" s="527"/>
      <c r="C51" s="527"/>
      <c r="D51" s="527"/>
      <c r="E51" s="527"/>
      <c r="F51" s="527"/>
      <c r="G51" s="527"/>
      <c r="H51" s="527"/>
      <c r="I51" s="527"/>
      <c r="J51" s="527"/>
      <c r="K51" s="527"/>
      <c r="L51" s="527"/>
      <c r="M51" s="52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91"/>
      <c r="AL51" s="291"/>
      <c r="AM51" s="291"/>
      <c r="AN51" s="291"/>
      <c r="AO51" s="291"/>
      <c r="AP51" s="291"/>
      <c r="AQ51" s="291"/>
      <c r="AR51" s="291"/>
      <c r="AS51" s="291"/>
    </row>
    <row r="52" spans="1:45" ht="17.25" customHeight="1">
      <c r="A52" s="287"/>
      <c r="B52" s="725" t="s">
        <v>70</v>
      </c>
      <c r="C52" s="725"/>
      <c r="D52" s="725"/>
      <c r="E52" s="725"/>
      <c r="F52" s="725"/>
      <c r="G52" s="725"/>
      <c r="H52" s="725"/>
      <c r="I52" s="725"/>
      <c r="J52" s="725"/>
      <c r="K52" s="725"/>
      <c r="L52" s="725"/>
      <c r="M52" s="725"/>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91"/>
      <c r="AL52" s="291"/>
      <c r="AM52" s="291"/>
      <c r="AN52" s="291"/>
      <c r="AO52" s="291"/>
      <c r="AP52" s="291"/>
      <c r="AQ52" s="291"/>
      <c r="AR52" s="291"/>
      <c r="AS52" s="291"/>
    </row>
    <row r="53" spans="1:45">
      <c r="A53" s="287"/>
      <c r="B53" s="725" t="s">
        <v>71</v>
      </c>
      <c r="C53" s="725"/>
      <c r="D53" s="725"/>
      <c r="E53" s="725"/>
      <c r="F53" s="725"/>
      <c r="G53" s="725"/>
      <c r="H53" s="725"/>
      <c r="I53" s="725"/>
      <c r="J53" s="725"/>
      <c r="K53" s="725"/>
      <c r="L53" s="725"/>
      <c r="M53" s="725"/>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91"/>
      <c r="AL53" s="291"/>
      <c r="AM53" s="291"/>
      <c r="AN53" s="291"/>
      <c r="AO53" s="291"/>
      <c r="AP53" s="291"/>
      <c r="AQ53" s="291"/>
      <c r="AR53" s="291"/>
      <c r="AS53" s="291"/>
    </row>
    <row r="54" spans="1:45">
      <c r="A54" s="287"/>
      <c r="B54" s="726" t="s">
        <v>72</v>
      </c>
      <c r="C54" s="726"/>
      <c r="D54" s="726" t="s">
        <v>55</v>
      </c>
      <c r="E54" s="726"/>
      <c r="F54" s="726"/>
      <c r="G54" s="726"/>
      <c r="H54" s="726"/>
      <c r="I54" s="726"/>
      <c r="J54" s="726"/>
      <c r="K54" s="726"/>
      <c r="L54" s="726"/>
      <c r="M54" s="72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91"/>
      <c r="AL54" s="291"/>
      <c r="AM54" s="291"/>
      <c r="AN54" s="291"/>
      <c r="AO54" s="291"/>
      <c r="AP54" s="291"/>
      <c r="AQ54" s="291"/>
      <c r="AR54" s="291"/>
      <c r="AS54" s="291"/>
    </row>
    <row r="55" spans="1:45">
      <c r="A55" s="287"/>
      <c r="B55" s="726"/>
      <c r="C55" s="726"/>
      <c r="D55" s="305">
        <v>1</v>
      </c>
      <c r="E55" s="305">
        <v>2</v>
      </c>
      <c r="F55" s="305">
        <v>3</v>
      </c>
      <c r="G55" s="305">
        <v>4</v>
      </c>
      <c r="H55" s="305">
        <v>5</v>
      </c>
      <c r="I55" s="305">
        <v>6</v>
      </c>
      <c r="J55" s="305">
        <v>7</v>
      </c>
      <c r="K55" s="305">
        <v>8</v>
      </c>
      <c r="L55" s="305">
        <v>9</v>
      </c>
      <c r="M55" s="305">
        <v>10</v>
      </c>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91"/>
      <c r="AL55" s="291"/>
      <c r="AM55" s="291"/>
      <c r="AN55" s="291"/>
      <c r="AO55" s="291"/>
      <c r="AP55" s="291"/>
      <c r="AQ55" s="291"/>
      <c r="AR55" s="291"/>
      <c r="AS55" s="291"/>
    </row>
    <row r="56" spans="1:45">
      <c r="A56" s="287"/>
      <c r="B56" s="732" t="s">
        <v>73</v>
      </c>
      <c r="C56" s="732"/>
      <c r="D56" s="313">
        <f>+E14</f>
        <v>157884</v>
      </c>
      <c r="E56" s="313">
        <f t="shared" ref="E56:M56" si="7">+F14</f>
        <v>157884</v>
      </c>
      <c r="F56" s="313">
        <f t="shared" si="7"/>
        <v>157884</v>
      </c>
      <c r="G56" s="313">
        <f t="shared" si="7"/>
        <v>157884</v>
      </c>
      <c r="H56" s="313">
        <f t="shared" si="7"/>
        <v>157884</v>
      </c>
      <c r="I56" s="313">
        <f t="shared" si="7"/>
        <v>157884</v>
      </c>
      <c r="J56" s="313">
        <f t="shared" si="7"/>
        <v>157884</v>
      </c>
      <c r="K56" s="313">
        <f t="shared" si="7"/>
        <v>157884</v>
      </c>
      <c r="L56" s="313">
        <f t="shared" si="7"/>
        <v>157884</v>
      </c>
      <c r="M56" s="313">
        <f t="shared" si="7"/>
        <v>157884</v>
      </c>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91"/>
      <c r="AL56" s="291"/>
      <c r="AM56" s="291"/>
      <c r="AN56" s="291"/>
      <c r="AO56" s="291"/>
      <c r="AP56" s="291"/>
      <c r="AQ56" s="291"/>
      <c r="AR56" s="291"/>
      <c r="AS56" s="291"/>
    </row>
    <row r="57" spans="1:45">
      <c r="A57" s="287"/>
      <c r="B57" s="732" t="s">
        <v>74</v>
      </c>
      <c r="C57" s="732"/>
      <c r="D57" s="313">
        <f>+E25</f>
        <v>199850.20350839998</v>
      </c>
      <c r="E57" s="313">
        <f t="shared" ref="E57:M57" si="8">+F25</f>
        <v>205046.30879961839</v>
      </c>
      <c r="F57" s="313">
        <f t="shared" si="8"/>
        <v>210377.51282840848</v>
      </c>
      <c r="G57" s="313">
        <f t="shared" si="8"/>
        <v>215625.57361686919</v>
      </c>
      <c r="H57" s="313">
        <f t="shared" si="8"/>
        <v>220812.49653090781</v>
      </c>
      <c r="I57" s="313">
        <f t="shared" si="8"/>
        <v>226127.42344071143</v>
      </c>
      <c r="J57" s="313">
        <f t="shared" si="8"/>
        <v>231575.55245016993</v>
      </c>
      <c r="K57" s="313">
        <f t="shared" si="8"/>
        <v>237159.16481387435</v>
      </c>
      <c r="L57" s="313">
        <f t="shared" si="8"/>
        <v>242882.62709903507</v>
      </c>
      <c r="M57" s="313">
        <f t="shared" si="8"/>
        <v>248749.39340360998</v>
      </c>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91"/>
      <c r="AL57" s="291"/>
      <c r="AM57" s="291"/>
      <c r="AN57" s="291"/>
      <c r="AO57" s="291"/>
      <c r="AP57" s="291"/>
      <c r="AQ57" s="291"/>
      <c r="AR57" s="291"/>
      <c r="AS57" s="291"/>
    </row>
    <row r="58" spans="1:45">
      <c r="A58" s="287"/>
      <c r="B58" s="732" t="s">
        <v>75</v>
      </c>
      <c r="C58" s="732"/>
      <c r="D58" s="313">
        <f>+F35</f>
        <v>53980</v>
      </c>
      <c r="E58" s="313">
        <f>+D58</f>
        <v>53980</v>
      </c>
      <c r="F58" s="313">
        <f>+E58</f>
        <v>53980</v>
      </c>
      <c r="G58" s="313">
        <f>+F58</f>
        <v>53980</v>
      </c>
      <c r="H58" s="313">
        <f>+G35</f>
        <v>79316</v>
      </c>
      <c r="I58" s="313">
        <f>+F58</f>
        <v>53980</v>
      </c>
      <c r="J58" s="313">
        <f>+I58</f>
        <v>53980</v>
      </c>
      <c r="K58" s="313">
        <f>+J58</f>
        <v>53980</v>
      </c>
      <c r="L58" s="313">
        <f>+K58</f>
        <v>53980</v>
      </c>
      <c r="M58" s="313">
        <f>+G35</f>
        <v>79316</v>
      </c>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91"/>
      <c r="AL58" s="291"/>
      <c r="AM58" s="291"/>
      <c r="AN58" s="291"/>
      <c r="AO58" s="291"/>
      <c r="AP58" s="291"/>
      <c r="AQ58" s="291"/>
      <c r="AR58" s="291"/>
      <c r="AS58" s="291"/>
    </row>
    <row r="59" spans="1:45">
      <c r="A59" s="287"/>
      <c r="B59" s="723" t="s">
        <v>405</v>
      </c>
      <c r="C59" s="723"/>
      <c r="D59" s="319">
        <f>SUM(D56:D58)</f>
        <v>411714.20350840001</v>
      </c>
      <c r="E59" s="319">
        <f t="shared" ref="E59:M59" si="9">SUM(E56:E58)</f>
        <v>416910.30879961839</v>
      </c>
      <c r="F59" s="319">
        <f t="shared" si="9"/>
        <v>422241.51282840851</v>
      </c>
      <c r="G59" s="319">
        <f t="shared" si="9"/>
        <v>427489.57361686917</v>
      </c>
      <c r="H59" s="319">
        <f t="shared" si="9"/>
        <v>458012.49653090781</v>
      </c>
      <c r="I59" s="319">
        <f t="shared" si="9"/>
        <v>437991.42344071146</v>
      </c>
      <c r="J59" s="319">
        <f t="shared" si="9"/>
        <v>443439.55245016993</v>
      </c>
      <c r="K59" s="319">
        <f t="shared" si="9"/>
        <v>449023.16481387435</v>
      </c>
      <c r="L59" s="319">
        <f t="shared" si="9"/>
        <v>454746.62709903507</v>
      </c>
      <c r="M59" s="319">
        <f t="shared" si="9"/>
        <v>485949.39340360998</v>
      </c>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91"/>
      <c r="AL59" s="291"/>
      <c r="AM59" s="291"/>
      <c r="AN59" s="291"/>
      <c r="AO59" s="291"/>
      <c r="AP59" s="291"/>
      <c r="AQ59" s="291"/>
      <c r="AR59" s="291"/>
      <c r="AS59" s="291"/>
    </row>
    <row r="60" spans="1:45" ht="8.25" customHeight="1">
      <c r="A60" s="287"/>
      <c r="B60" s="730"/>
      <c r="C60" s="730"/>
      <c r="D60" s="730"/>
      <c r="E60" s="730"/>
      <c r="F60" s="730"/>
      <c r="G60" s="730"/>
      <c r="H60" s="730"/>
      <c r="I60" s="730"/>
      <c r="J60" s="730"/>
      <c r="K60" s="730"/>
      <c r="L60" s="730"/>
      <c r="M60" s="730"/>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91"/>
      <c r="AL60" s="291"/>
      <c r="AM60" s="291"/>
      <c r="AN60" s="291"/>
      <c r="AO60" s="291"/>
      <c r="AP60" s="291"/>
      <c r="AQ60" s="291"/>
      <c r="AR60" s="291"/>
      <c r="AS60" s="291"/>
    </row>
    <row r="61" spans="1:45">
      <c r="A61" s="287"/>
      <c r="B61" s="727" t="s">
        <v>77</v>
      </c>
      <c r="C61" s="727"/>
      <c r="D61" s="727"/>
      <c r="E61" s="727"/>
      <c r="F61" s="727"/>
      <c r="G61" s="727"/>
      <c r="H61" s="727"/>
      <c r="I61" s="727"/>
      <c r="J61" s="727"/>
      <c r="K61" s="727"/>
      <c r="L61" s="727"/>
      <c r="M61" s="72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91"/>
      <c r="AL61" s="291"/>
      <c r="AM61" s="291"/>
      <c r="AN61" s="291"/>
      <c r="AO61" s="291"/>
      <c r="AP61" s="291"/>
      <c r="AQ61" s="291"/>
      <c r="AR61" s="291"/>
      <c r="AS61" s="291"/>
    </row>
    <row r="62" spans="1:45" ht="22.5" customHeight="1">
      <c r="A62" s="287"/>
      <c r="B62" s="726" t="s">
        <v>72</v>
      </c>
      <c r="C62" s="731" t="s">
        <v>78</v>
      </c>
      <c r="D62" s="726" t="s">
        <v>55</v>
      </c>
      <c r="E62" s="726"/>
      <c r="F62" s="726"/>
      <c r="G62" s="726"/>
      <c r="H62" s="726"/>
      <c r="I62" s="726"/>
      <c r="J62" s="726"/>
      <c r="K62" s="726"/>
      <c r="L62" s="726"/>
      <c r="M62" s="726"/>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91"/>
      <c r="AL62" s="291"/>
      <c r="AM62" s="291"/>
      <c r="AN62" s="291"/>
      <c r="AO62" s="291"/>
      <c r="AP62" s="291"/>
      <c r="AQ62" s="291"/>
      <c r="AR62" s="291"/>
      <c r="AS62" s="291"/>
    </row>
    <row r="63" spans="1:45" ht="22.5" customHeight="1">
      <c r="A63" s="287"/>
      <c r="B63" s="726"/>
      <c r="C63" s="731"/>
      <c r="D63" s="305">
        <v>1</v>
      </c>
      <c r="E63" s="305">
        <v>2</v>
      </c>
      <c r="F63" s="305">
        <v>3</v>
      </c>
      <c r="G63" s="305">
        <v>4</v>
      </c>
      <c r="H63" s="305">
        <v>5</v>
      </c>
      <c r="I63" s="305">
        <v>6</v>
      </c>
      <c r="J63" s="305">
        <v>7</v>
      </c>
      <c r="K63" s="305">
        <v>8</v>
      </c>
      <c r="L63" s="305">
        <v>9</v>
      </c>
      <c r="M63" s="305">
        <v>10</v>
      </c>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91"/>
      <c r="AL63" s="291"/>
      <c r="AM63" s="291"/>
      <c r="AN63" s="291"/>
      <c r="AO63" s="291"/>
      <c r="AP63" s="291"/>
      <c r="AQ63" s="291"/>
      <c r="AR63" s="291"/>
      <c r="AS63" s="291"/>
    </row>
    <row r="64" spans="1:45">
      <c r="A64" s="287"/>
      <c r="B64" s="312" t="s">
        <v>73</v>
      </c>
      <c r="C64" s="313">
        <v>0.90900000000000003</v>
      </c>
      <c r="D64" s="313">
        <f>+E15</f>
        <v>143516.55600000001</v>
      </c>
      <c r="E64" s="313">
        <f t="shared" ref="E64:M64" si="10">+F15</f>
        <v>143516.55600000001</v>
      </c>
      <c r="F64" s="313">
        <f t="shared" si="10"/>
        <v>143516.55600000001</v>
      </c>
      <c r="G64" s="313">
        <f t="shared" si="10"/>
        <v>143516.55600000001</v>
      </c>
      <c r="H64" s="313">
        <f t="shared" si="10"/>
        <v>143516.55600000001</v>
      </c>
      <c r="I64" s="313">
        <f t="shared" si="10"/>
        <v>143516.55600000001</v>
      </c>
      <c r="J64" s="313">
        <f t="shared" si="10"/>
        <v>143516.55600000001</v>
      </c>
      <c r="K64" s="313">
        <f t="shared" si="10"/>
        <v>143516.55600000001</v>
      </c>
      <c r="L64" s="313">
        <f t="shared" si="10"/>
        <v>143516.55600000001</v>
      </c>
      <c r="M64" s="313">
        <f t="shared" si="10"/>
        <v>143516.55600000001</v>
      </c>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91"/>
      <c r="AL64" s="291"/>
      <c r="AM64" s="291"/>
      <c r="AN64" s="291"/>
      <c r="AO64" s="291"/>
      <c r="AP64" s="291"/>
      <c r="AQ64" s="291"/>
      <c r="AR64" s="291"/>
      <c r="AS64" s="291"/>
    </row>
    <row r="65" spans="1:45">
      <c r="A65" s="287"/>
      <c r="B65" s="312" t="s">
        <v>74</v>
      </c>
      <c r="C65" s="313">
        <v>0.84699999999999998</v>
      </c>
      <c r="D65" s="313">
        <f>+E26</f>
        <v>169273.12237161477</v>
      </c>
      <c r="E65" s="313">
        <f t="shared" ref="E65:M65" si="11">+F26</f>
        <v>173674.22355327677</v>
      </c>
      <c r="F65" s="313">
        <f t="shared" si="11"/>
        <v>178189.75336566198</v>
      </c>
      <c r="G65" s="313">
        <f t="shared" si="11"/>
        <v>182634.86085348821</v>
      </c>
      <c r="H65" s="313">
        <f t="shared" si="11"/>
        <v>187028.18456167891</v>
      </c>
      <c r="I65" s="313">
        <f t="shared" si="11"/>
        <v>191529.92765428257</v>
      </c>
      <c r="J65" s="313">
        <f t="shared" si="11"/>
        <v>196144.49292529392</v>
      </c>
      <c r="K65" s="313">
        <f t="shared" si="11"/>
        <v>200873.81259735156</v>
      </c>
      <c r="L65" s="313">
        <f t="shared" si="11"/>
        <v>205721.5851528827</v>
      </c>
      <c r="M65" s="313">
        <f t="shared" si="11"/>
        <v>210690.73621285765</v>
      </c>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91"/>
      <c r="AL65" s="291"/>
      <c r="AM65" s="291"/>
      <c r="AN65" s="291"/>
      <c r="AO65" s="291"/>
      <c r="AP65" s="291"/>
      <c r="AQ65" s="291"/>
      <c r="AR65" s="291"/>
      <c r="AS65" s="291"/>
    </row>
    <row r="66" spans="1:45">
      <c r="A66" s="287"/>
      <c r="B66" s="312" t="s">
        <v>75</v>
      </c>
      <c r="C66" s="313">
        <v>0.84699999999999998</v>
      </c>
      <c r="D66" s="313">
        <f>+F36</f>
        <v>45721.06</v>
      </c>
      <c r="E66" s="313">
        <f>+D66</f>
        <v>45721.06</v>
      </c>
      <c r="F66" s="313">
        <f t="shared" ref="F66:L66" si="12">+E66</f>
        <v>45721.06</v>
      </c>
      <c r="G66" s="313">
        <f t="shared" si="12"/>
        <v>45721.06</v>
      </c>
      <c r="H66" s="313">
        <f>+G36</f>
        <v>67180.652000000002</v>
      </c>
      <c r="I66" s="313">
        <f>+G66</f>
        <v>45721.06</v>
      </c>
      <c r="J66" s="313">
        <f t="shared" si="12"/>
        <v>45721.06</v>
      </c>
      <c r="K66" s="313">
        <f t="shared" si="12"/>
        <v>45721.06</v>
      </c>
      <c r="L66" s="313">
        <f t="shared" si="12"/>
        <v>45721.06</v>
      </c>
      <c r="M66" s="313">
        <f>+G36</f>
        <v>67180.652000000002</v>
      </c>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91"/>
      <c r="AL66" s="291"/>
      <c r="AM66" s="291"/>
      <c r="AN66" s="291"/>
      <c r="AO66" s="291"/>
      <c r="AP66" s="291"/>
      <c r="AQ66" s="291"/>
      <c r="AR66" s="291"/>
      <c r="AS66" s="291"/>
    </row>
    <row r="67" spans="1:45">
      <c r="A67" s="287"/>
      <c r="B67" s="723" t="s">
        <v>406</v>
      </c>
      <c r="C67" s="723"/>
      <c r="D67" s="319">
        <f t="shared" ref="D67:M67" si="13">SUM(D64:D66)</f>
        <v>358510.73837161477</v>
      </c>
      <c r="E67" s="319">
        <f t="shared" si="13"/>
        <v>362911.83955327678</v>
      </c>
      <c r="F67" s="319">
        <f t="shared" si="13"/>
        <v>367427.36936566199</v>
      </c>
      <c r="G67" s="319">
        <f t="shared" si="13"/>
        <v>371872.47685348819</v>
      </c>
      <c r="H67" s="319">
        <f t="shared" si="13"/>
        <v>397725.39256167889</v>
      </c>
      <c r="I67" s="319">
        <f t="shared" si="13"/>
        <v>380767.54365428258</v>
      </c>
      <c r="J67" s="319">
        <f t="shared" si="13"/>
        <v>385382.10892529396</v>
      </c>
      <c r="K67" s="319">
        <f t="shared" si="13"/>
        <v>390111.42859735159</v>
      </c>
      <c r="L67" s="319">
        <f t="shared" si="13"/>
        <v>394959.20115288271</v>
      </c>
      <c r="M67" s="319">
        <f t="shared" si="13"/>
        <v>421387.94421285763</v>
      </c>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91"/>
      <c r="AL67" s="291"/>
      <c r="AM67" s="291"/>
      <c r="AN67" s="291"/>
      <c r="AO67" s="291"/>
      <c r="AP67" s="291"/>
      <c r="AQ67" s="291"/>
      <c r="AR67" s="291"/>
      <c r="AS67" s="291"/>
    </row>
    <row r="68" spans="1:45" ht="15.75">
      <c r="A68" s="287"/>
      <c r="B68" s="729" t="s">
        <v>12</v>
      </c>
      <c r="C68" s="729"/>
      <c r="D68" s="729"/>
      <c r="E68" s="729"/>
      <c r="F68" s="729"/>
      <c r="G68" s="729"/>
      <c r="H68" s="729"/>
      <c r="I68" s="729"/>
      <c r="J68" s="729"/>
      <c r="K68" s="729"/>
      <c r="L68" s="729"/>
      <c r="M68" s="729"/>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91"/>
      <c r="AL68" s="291"/>
      <c r="AM68" s="291"/>
      <c r="AN68" s="291"/>
      <c r="AO68" s="291"/>
      <c r="AP68" s="291"/>
      <c r="AQ68" s="291"/>
      <c r="AR68" s="291"/>
      <c r="AS68" s="291"/>
    </row>
    <row r="69" spans="1:45" ht="8.25" customHeight="1">
      <c r="A69" s="287"/>
      <c r="B69" s="730"/>
      <c r="C69" s="730"/>
      <c r="D69" s="730"/>
      <c r="E69" s="730"/>
      <c r="F69" s="730"/>
      <c r="G69" s="730"/>
      <c r="H69" s="730"/>
      <c r="I69" s="730"/>
      <c r="J69" s="730"/>
      <c r="K69" s="730"/>
      <c r="L69" s="730"/>
      <c r="M69" s="730"/>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91"/>
      <c r="AL69" s="291"/>
      <c r="AM69" s="291"/>
      <c r="AN69" s="291"/>
      <c r="AO69" s="291"/>
      <c r="AP69" s="291"/>
      <c r="AQ69" s="291"/>
      <c r="AR69" s="291"/>
      <c r="AS69" s="291"/>
    </row>
    <row r="70" spans="1:45" ht="15.75" customHeight="1">
      <c r="A70" s="287"/>
      <c r="B70" s="526"/>
      <c r="C70" s="526"/>
      <c r="D70" s="526"/>
      <c r="E70" s="526"/>
      <c r="F70" s="526"/>
      <c r="G70" s="526"/>
      <c r="H70" s="526"/>
      <c r="I70" s="526"/>
      <c r="J70" s="526"/>
      <c r="K70" s="526"/>
      <c r="L70" s="526"/>
      <c r="M70" s="526"/>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91"/>
      <c r="AL70" s="291"/>
      <c r="AM70" s="291"/>
      <c r="AN70" s="291"/>
      <c r="AO70" s="291"/>
      <c r="AP70" s="291"/>
      <c r="AQ70" s="291"/>
      <c r="AR70" s="291"/>
      <c r="AS70" s="291"/>
    </row>
    <row r="71" spans="1:45" ht="8.25" customHeight="1">
      <c r="A71" s="287"/>
      <c r="B71" s="730"/>
      <c r="C71" s="730"/>
      <c r="D71" s="730"/>
      <c r="E71" s="730"/>
      <c r="F71" s="730"/>
      <c r="G71" s="730"/>
      <c r="H71" s="730"/>
      <c r="I71" s="730"/>
      <c r="J71" s="730"/>
      <c r="K71" s="730"/>
      <c r="L71" s="730"/>
      <c r="M71" s="730"/>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91"/>
      <c r="AL71" s="291"/>
      <c r="AM71" s="291"/>
      <c r="AN71" s="291"/>
      <c r="AO71" s="291"/>
      <c r="AP71" s="291"/>
      <c r="AQ71" s="291"/>
      <c r="AR71" s="291"/>
      <c r="AS71" s="291"/>
    </row>
    <row r="72" spans="1:45" ht="17.25" customHeight="1">
      <c r="A72" s="287"/>
      <c r="B72" s="725" t="s">
        <v>79</v>
      </c>
      <c r="C72" s="725"/>
      <c r="D72" s="725"/>
      <c r="E72" s="725"/>
      <c r="F72" s="725"/>
      <c r="G72" s="725"/>
      <c r="H72" s="725"/>
      <c r="I72" s="725"/>
      <c r="J72" s="725"/>
      <c r="K72" s="725"/>
      <c r="L72" s="725"/>
      <c r="M72" s="725"/>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91"/>
      <c r="AL72" s="291"/>
      <c r="AM72" s="291"/>
      <c r="AN72" s="291"/>
      <c r="AO72" s="291"/>
      <c r="AP72" s="291"/>
      <c r="AQ72" s="291"/>
      <c r="AR72" s="291"/>
      <c r="AS72" s="291"/>
    </row>
    <row r="73" spans="1:45">
      <c r="A73" s="287"/>
      <c r="B73" s="725" t="s">
        <v>71</v>
      </c>
      <c r="C73" s="725"/>
      <c r="D73" s="725"/>
      <c r="E73" s="725"/>
      <c r="F73" s="725"/>
      <c r="G73" s="725"/>
      <c r="H73" s="725"/>
      <c r="I73" s="725"/>
      <c r="J73" s="725"/>
      <c r="K73" s="725"/>
      <c r="L73" s="725"/>
      <c r="M73" s="725"/>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91"/>
      <c r="AL73" s="291"/>
      <c r="AM73" s="291"/>
      <c r="AN73" s="291"/>
      <c r="AO73" s="291"/>
      <c r="AP73" s="291"/>
      <c r="AQ73" s="291"/>
      <c r="AR73" s="291"/>
      <c r="AS73" s="291"/>
    </row>
    <row r="74" spans="1:45">
      <c r="A74" s="287"/>
      <c r="B74" s="735" t="s">
        <v>72</v>
      </c>
      <c r="C74" s="736"/>
      <c r="D74" s="726" t="s">
        <v>55</v>
      </c>
      <c r="E74" s="726"/>
      <c r="F74" s="726"/>
      <c r="G74" s="726"/>
      <c r="H74" s="726"/>
      <c r="I74" s="726"/>
      <c r="J74" s="726"/>
      <c r="K74" s="726"/>
      <c r="L74" s="726"/>
      <c r="M74" s="726"/>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91"/>
      <c r="AL74" s="291"/>
      <c r="AM74" s="291"/>
      <c r="AN74" s="291"/>
      <c r="AO74" s="291"/>
      <c r="AP74" s="291"/>
      <c r="AQ74" s="291"/>
      <c r="AR74" s="291"/>
      <c r="AS74" s="291"/>
    </row>
    <row r="75" spans="1:45">
      <c r="A75" s="287"/>
      <c r="B75" s="737"/>
      <c r="C75" s="738"/>
      <c r="D75" s="305">
        <v>1</v>
      </c>
      <c r="E75" s="305">
        <v>2</v>
      </c>
      <c r="F75" s="305">
        <v>3</v>
      </c>
      <c r="G75" s="305">
        <v>4</v>
      </c>
      <c r="H75" s="305">
        <v>5</v>
      </c>
      <c r="I75" s="305">
        <v>6</v>
      </c>
      <c r="J75" s="305">
        <v>7</v>
      </c>
      <c r="K75" s="305">
        <v>8</v>
      </c>
      <c r="L75" s="305">
        <v>9</v>
      </c>
      <c r="M75" s="305">
        <v>10</v>
      </c>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91"/>
      <c r="AL75" s="291"/>
      <c r="AM75" s="291"/>
      <c r="AN75" s="291"/>
      <c r="AO75" s="291"/>
      <c r="AP75" s="291"/>
      <c r="AQ75" s="291"/>
      <c r="AR75" s="291"/>
      <c r="AS75" s="291"/>
    </row>
    <row r="76" spans="1:45">
      <c r="A76" s="287"/>
      <c r="B76" s="732" t="s">
        <v>73</v>
      </c>
      <c r="C76" s="732"/>
      <c r="D76" s="313">
        <f>+E14</f>
        <v>157884</v>
      </c>
      <c r="E76" s="313">
        <f>+D76</f>
        <v>157884</v>
      </c>
      <c r="F76" s="313">
        <f t="shared" ref="F76:M76" si="14">+E76</f>
        <v>157884</v>
      </c>
      <c r="G76" s="313">
        <f t="shared" si="14"/>
        <v>157884</v>
      </c>
      <c r="H76" s="313">
        <f t="shared" si="14"/>
        <v>157884</v>
      </c>
      <c r="I76" s="313">
        <f t="shared" si="14"/>
        <v>157884</v>
      </c>
      <c r="J76" s="313">
        <f t="shared" si="14"/>
        <v>157884</v>
      </c>
      <c r="K76" s="313">
        <f t="shared" si="14"/>
        <v>157884</v>
      </c>
      <c r="L76" s="313">
        <f t="shared" si="14"/>
        <v>157884</v>
      </c>
      <c r="M76" s="313">
        <f t="shared" si="14"/>
        <v>157884</v>
      </c>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91"/>
      <c r="AL76" s="291"/>
      <c r="AM76" s="291"/>
      <c r="AN76" s="291"/>
      <c r="AO76" s="291"/>
      <c r="AP76" s="291"/>
      <c r="AQ76" s="291"/>
      <c r="AR76" s="291"/>
      <c r="AS76" s="291"/>
    </row>
    <row r="77" spans="1:45">
      <c r="A77" s="287"/>
      <c r="B77" s="732" t="s">
        <v>74</v>
      </c>
      <c r="C77" s="732"/>
      <c r="D77" s="313">
        <f>+E25</f>
        <v>199850.20350839998</v>
      </c>
      <c r="E77" s="313">
        <f t="shared" ref="E77:M77" si="15">+F25</f>
        <v>205046.30879961839</v>
      </c>
      <c r="F77" s="313">
        <f t="shared" si="15"/>
        <v>210377.51282840848</v>
      </c>
      <c r="G77" s="313">
        <f t="shared" si="15"/>
        <v>215625.57361686919</v>
      </c>
      <c r="H77" s="313">
        <f t="shared" si="15"/>
        <v>220812.49653090781</v>
      </c>
      <c r="I77" s="313">
        <f t="shared" si="15"/>
        <v>226127.42344071143</v>
      </c>
      <c r="J77" s="313">
        <f t="shared" si="15"/>
        <v>231575.55245016993</v>
      </c>
      <c r="K77" s="313">
        <f t="shared" si="15"/>
        <v>237159.16481387435</v>
      </c>
      <c r="L77" s="313">
        <f t="shared" si="15"/>
        <v>242882.62709903507</v>
      </c>
      <c r="M77" s="313">
        <f t="shared" si="15"/>
        <v>248749.39340360998</v>
      </c>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91"/>
      <c r="AL77" s="291"/>
      <c r="AM77" s="291"/>
      <c r="AN77" s="291"/>
      <c r="AO77" s="291"/>
      <c r="AP77" s="291"/>
      <c r="AQ77" s="291"/>
      <c r="AR77" s="291"/>
      <c r="AS77" s="291"/>
    </row>
    <row r="78" spans="1:45">
      <c r="A78" s="287"/>
      <c r="B78" s="732" t="s">
        <v>75</v>
      </c>
      <c r="C78" s="732"/>
      <c r="D78" s="313">
        <f>+F46</f>
        <v>91980</v>
      </c>
      <c r="E78" s="313">
        <f>+D78</f>
        <v>91980</v>
      </c>
      <c r="F78" s="313">
        <f>+E78</f>
        <v>91980</v>
      </c>
      <c r="G78" s="313">
        <f>+F78</f>
        <v>91980</v>
      </c>
      <c r="H78" s="313">
        <f>+G46</f>
        <v>98016</v>
      </c>
      <c r="I78" s="313">
        <f>+G78</f>
        <v>91980</v>
      </c>
      <c r="J78" s="313">
        <f>+I78</f>
        <v>91980</v>
      </c>
      <c r="K78" s="313">
        <f>+J78</f>
        <v>91980</v>
      </c>
      <c r="L78" s="313">
        <f>+K78</f>
        <v>91980</v>
      </c>
      <c r="M78" s="313">
        <f>+G46</f>
        <v>98016</v>
      </c>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91"/>
      <c r="AL78" s="291"/>
      <c r="AM78" s="291"/>
      <c r="AN78" s="291"/>
      <c r="AO78" s="291"/>
      <c r="AP78" s="291"/>
      <c r="AQ78" s="291"/>
      <c r="AR78" s="291"/>
      <c r="AS78" s="291"/>
    </row>
    <row r="79" spans="1:45">
      <c r="A79" s="287"/>
      <c r="B79" s="723" t="s">
        <v>405</v>
      </c>
      <c r="C79" s="723"/>
      <c r="D79" s="319">
        <f t="shared" ref="D79:M79" si="16">SUM(D76:D78)</f>
        <v>449714.20350840001</v>
      </c>
      <c r="E79" s="319">
        <f t="shared" si="16"/>
        <v>454910.30879961839</v>
      </c>
      <c r="F79" s="319">
        <f t="shared" si="16"/>
        <v>460241.51282840851</v>
      </c>
      <c r="G79" s="319">
        <f t="shared" si="16"/>
        <v>465489.57361686917</v>
      </c>
      <c r="H79" s="319">
        <f t="shared" si="16"/>
        <v>476712.49653090781</v>
      </c>
      <c r="I79" s="319">
        <f t="shared" si="16"/>
        <v>475991.42344071146</v>
      </c>
      <c r="J79" s="319">
        <f t="shared" si="16"/>
        <v>481439.55245016993</v>
      </c>
      <c r="K79" s="319">
        <f t="shared" si="16"/>
        <v>487023.16481387435</v>
      </c>
      <c r="L79" s="319">
        <f t="shared" si="16"/>
        <v>492746.62709903507</v>
      </c>
      <c r="M79" s="319">
        <f t="shared" si="16"/>
        <v>504649.39340360998</v>
      </c>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91"/>
      <c r="AL79" s="291"/>
      <c r="AM79" s="291"/>
      <c r="AN79" s="291"/>
      <c r="AO79" s="291"/>
      <c r="AP79" s="291"/>
      <c r="AQ79" s="291"/>
      <c r="AR79" s="291"/>
      <c r="AS79" s="291"/>
    </row>
    <row r="80" spans="1:45" ht="8.25" customHeight="1">
      <c r="A80" s="287"/>
      <c r="B80" s="730"/>
      <c r="C80" s="730"/>
      <c r="D80" s="730"/>
      <c r="E80" s="730"/>
      <c r="F80" s="730"/>
      <c r="G80" s="730"/>
      <c r="H80" s="730"/>
      <c r="I80" s="730"/>
      <c r="J80" s="730"/>
      <c r="K80" s="730"/>
      <c r="L80" s="730"/>
      <c r="M80" s="730"/>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91"/>
      <c r="AL80" s="291"/>
      <c r="AM80" s="291"/>
      <c r="AN80" s="291"/>
      <c r="AO80" s="291"/>
      <c r="AP80" s="291"/>
      <c r="AQ80" s="291"/>
      <c r="AR80" s="291"/>
      <c r="AS80" s="291"/>
    </row>
    <row r="81" spans="1:45">
      <c r="A81" s="287"/>
      <c r="B81" s="739" t="s">
        <v>77</v>
      </c>
      <c r="C81" s="739"/>
      <c r="D81" s="739"/>
      <c r="E81" s="739"/>
      <c r="F81" s="739"/>
      <c r="G81" s="739"/>
      <c r="H81" s="739"/>
      <c r="I81" s="739"/>
      <c r="J81" s="739"/>
      <c r="K81" s="739"/>
      <c r="L81" s="739"/>
      <c r="M81" s="739"/>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91"/>
      <c r="AL81" s="291"/>
      <c r="AM81" s="291"/>
      <c r="AN81" s="291"/>
      <c r="AO81" s="291"/>
      <c r="AP81" s="291"/>
      <c r="AQ81" s="291"/>
      <c r="AR81" s="291"/>
      <c r="AS81" s="291"/>
    </row>
    <row r="82" spans="1:45" ht="21.75" customHeight="1">
      <c r="A82" s="287"/>
      <c r="B82" s="726" t="s">
        <v>72</v>
      </c>
      <c r="C82" s="731" t="s">
        <v>78</v>
      </c>
      <c r="D82" s="726" t="s">
        <v>55</v>
      </c>
      <c r="E82" s="726"/>
      <c r="F82" s="726"/>
      <c r="G82" s="726"/>
      <c r="H82" s="726"/>
      <c r="I82" s="726"/>
      <c r="J82" s="726"/>
      <c r="K82" s="726"/>
      <c r="L82" s="726"/>
      <c r="M82" s="726"/>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91"/>
      <c r="AL82" s="291"/>
      <c r="AM82" s="291"/>
      <c r="AN82" s="291"/>
      <c r="AO82" s="291"/>
      <c r="AP82" s="291"/>
      <c r="AQ82" s="291"/>
      <c r="AR82" s="291"/>
      <c r="AS82" s="291"/>
    </row>
    <row r="83" spans="1:45" ht="21.75" customHeight="1">
      <c r="A83" s="287"/>
      <c r="B83" s="726"/>
      <c r="C83" s="731"/>
      <c r="D83" s="305">
        <v>1</v>
      </c>
      <c r="E83" s="305">
        <v>2</v>
      </c>
      <c r="F83" s="305">
        <v>3</v>
      </c>
      <c r="G83" s="305">
        <v>4</v>
      </c>
      <c r="H83" s="305">
        <v>5</v>
      </c>
      <c r="I83" s="305">
        <v>6</v>
      </c>
      <c r="J83" s="305">
        <v>7</v>
      </c>
      <c r="K83" s="305">
        <v>8</v>
      </c>
      <c r="L83" s="305">
        <v>9</v>
      </c>
      <c r="M83" s="305">
        <v>10</v>
      </c>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91"/>
      <c r="AL83" s="291"/>
      <c r="AM83" s="291"/>
      <c r="AN83" s="291"/>
      <c r="AO83" s="291"/>
      <c r="AP83" s="291"/>
      <c r="AQ83" s="291"/>
      <c r="AR83" s="291"/>
      <c r="AS83" s="291"/>
    </row>
    <row r="84" spans="1:45">
      <c r="A84" s="287"/>
      <c r="B84" s="312" t="s">
        <v>73</v>
      </c>
      <c r="C84" s="313">
        <v>0.90900000000000003</v>
      </c>
      <c r="D84" s="313">
        <f>+E15</f>
        <v>143516.55600000001</v>
      </c>
      <c r="E84" s="313">
        <f t="shared" ref="E84:M84" si="17">+F15</f>
        <v>143516.55600000001</v>
      </c>
      <c r="F84" s="313">
        <f t="shared" si="17"/>
        <v>143516.55600000001</v>
      </c>
      <c r="G84" s="313">
        <f t="shared" si="17"/>
        <v>143516.55600000001</v>
      </c>
      <c r="H84" s="313">
        <f t="shared" si="17"/>
        <v>143516.55600000001</v>
      </c>
      <c r="I84" s="313">
        <f t="shared" si="17"/>
        <v>143516.55600000001</v>
      </c>
      <c r="J84" s="313">
        <f t="shared" si="17"/>
        <v>143516.55600000001</v>
      </c>
      <c r="K84" s="313">
        <f t="shared" si="17"/>
        <v>143516.55600000001</v>
      </c>
      <c r="L84" s="313">
        <f t="shared" si="17"/>
        <v>143516.55600000001</v>
      </c>
      <c r="M84" s="313">
        <f t="shared" si="17"/>
        <v>143516.55600000001</v>
      </c>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91"/>
      <c r="AL84" s="291"/>
      <c r="AM84" s="291"/>
      <c r="AN84" s="291"/>
      <c r="AO84" s="291"/>
      <c r="AP84" s="291"/>
      <c r="AQ84" s="291"/>
      <c r="AR84" s="291"/>
      <c r="AS84" s="291"/>
    </row>
    <row r="85" spans="1:45">
      <c r="A85" s="287"/>
      <c r="B85" s="312" t="s">
        <v>74</v>
      </c>
      <c r="C85" s="313">
        <v>0.84699999999999998</v>
      </c>
      <c r="D85" s="313">
        <f>+E26</f>
        <v>169273.12237161477</v>
      </c>
      <c r="E85" s="313">
        <f t="shared" ref="E85:M85" si="18">+F26</f>
        <v>173674.22355327677</v>
      </c>
      <c r="F85" s="313">
        <f t="shared" si="18"/>
        <v>178189.75336566198</v>
      </c>
      <c r="G85" s="313">
        <f t="shared" si="18"/>
        <v>182634.86085348821</v>
      </c>
      <c r="H85" s="313">
        <f t="shared" si="18"/>
        <v>187028.18456167891</v>
      </c>
      <c r="I85" s="313">
        <f t="shared" si="18"/>
        <v>191529.92765428257</v>
      </c>
      <c r="J85" s="313">
        <f t="shared" si="18"/>
        <v>196144.49292529392</v>
      </c>
      <c r="K85" s="313">
        <f t="shared" si="18"/>
        <v>200873.81259735156</v>
      </c>
      <c r="L85" s="313">
        <f t="shared" si="18"/>
        <v>205721.5851528827</v>
      </c>
      <c r="M85" s="313">
        <f t="shared" si="18"/>
        <v>210690.73621285765</v>
      </c>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91"/>
      <c r="AL85" s="291"/>
      <c r="AM85" s="291"/>
      <c r="AN85" s="291"/>
      <c r="AO85" s="291"/>
      <c r="AP85" s="291"/>
      <c r="AQ85" s="291"/>
      <c r="AR85" s="291"/>
      <c r="AS85" s="291"/>
    </row>
    <row r="86" spans="1:45">
      <c r="A86" s="287"/>
      <c r="B86" s="312" t="s">
        <v>75</v>
      </c>
      <c r="C86" s="313">
        <v>0.84699999999999998</v>
      </c>
      <c r="D86" s="313">
        <f>+F47</f>
        <v>77907.06</v>
      </c>
      <c r="E86" s="313">
        <f>+D86</f>
        <v>77907.06</v>
      </c>
      <c r="F86" s="313">
        <f>+E86</f>
        <v>77907.06</v>
      </c>
      <c r="G86" s="313">
        <f>+F86</f>
        <v>77907.06</v>
      </c>
      <c r="H86" s="313">
        <f>+G47</f>
        <v>83019.551999999996</v>
      </c>
      <c r="I86" s="313">
        <f>+G86</f>
        <v>77907.06</v>
      </c>
      <c r="J86" s="313">
        <f>+I86</f>
        <v>77907.06</v>
      </c>
      <c r="K86" s="313">
        <f>+J86</f>
        <v>77907.06</v>
      </c>
      <c r="L86" s="313">
        <f>+K86</f>
        <v>77907.06</v>
      </c>
      <c r="M86" s="313">
        <f>+G47</f>
        <v>83019.551999999996</v>
      </c>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91"/>
      <c r="AL86" s="291"/>
      <c r="AM86" s="291"/>
      <c r="AN86" s="291"/>
      <c r="AO86" s="291"/>
      <c r="AP86" s="291"/>
      <c r="AQ86" s="291"/>
      <c r="AR86" s="291"/>
      <c r="AS86" s="291"/>
    </row>
    <row r="87" spans="1:45">
      <c r="A87" s="287"/>
      <c r="B87" s="723" t="s">
        <v>406</v>
      </c>
      <c r="C87" s="723"/>
      <c r="D87" s="319">
        <f t="shared" ref="D87:M87" si="19">SUM(D84:D86)</f>
        <v>390696.73837161477</v>
      </c>
      <c r="E87" s="319">
        <f t="shared" si="19"/>
        <v>395097.83955327678</v>
      </c>
      <c r="F87" s="319">
        <f t="shared" si="19"/>
        <v>399613.36936566199</v>
      </c>
      <c r="G87" s="319">
        <f t="shared" si="19"/>
        <v>404058.47685348819</v>
      </c>
      <c r="H87" s="319">
        <f t="shared" si="19"/>
        <v>413564.29256167891</v>
      </c>
      <c r="I87" s="319">
        <f t="shared" si="19"/>
        <v>412953.54365428258</v>
      </c>
      <c r="J87" s="319">
        <f t="shared" si="19"/>
        <v>417568.10892529396</v>
      </c>
      <c r="K87" s="319">
        <f t="shared" si="19"/>
        <v>422297.42859735159</v>
      </c>
      <c r="L87" s="319">
        <f t="shared" si="19"/>
        <v>427145.20115288271</v>
      </c>
      <c r="M87" s="319">
        <f t="shared" si="19"/>
        <v>437226.84421285766</v>
      </c>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91"/>
      <c r="AL87" s="291"/>
      <c r="AM87" s="291"/>
      <c r="AN87" s="291"/>
      <c r="AO87" s="291"/>
      <c r="AP87" s="291"/>
      <c r="AQ87" s="291"/>
      <c r="AR87" s="291"/>
      <c r="AS87" s="291"/>
    </row>
    <row r="88" spans="1:45" ht="15.75">
      <c r="A88" s="287"/>
      <c r="B88" s="729" t="s">
        <v>12</v>
      </c>
      <c r="C88" s="729"/>
      <c r="D88" s="729"/>
      <c r="E88" s="729"/>
      <c r="F88" s="729"/>
      <c r="G88" s="729"/>
      <c r="H88" s="729"/>
      <c r="I88" s="729"/>
      <c r="J88" s="729"/>
      <c r="K88" s="729"/>
      <c r="L88" s="729"/>
      <c r="M88" s="729"/>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91"/>
      <c r="AL88" s="291"/>
      <c r="AM88" s="291"/>
      <c r="AN88" s="291"/>
      <c r="AO88" s="291"/>
      <c r="AP88" s="291"/>
      <c r="AQ88" s="291"/>
      <c r="AR88" s="291"/>
      <c r="AS88" s="291"/>
    </row>
    <row r="89" spans="1:45">
      <c r="A89" s="287"/>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91"/>
      <c r="AL89" s="291"/>
      <c r="AM89" s="291"/>
      <c r="AN89" s="291"/>
      <c r="AO89" s="291"/>
      <c r="AP89" s="291"/>
      <c r="AQ89" s="291"/>
      <c r="AR89" s="291"/>
      <c r="AS89" s="291"/>
    </row>
    <row r="90" spans="1:45">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91"/>
      <c r="AL90" s="291"/>
      <c r="AM90" s="291"/>
      <c r="AN90" s="291"/>
      <c r="AO90" s="291"/>
      <c r="AP90" s="291"/>
      <c r="AQ90" s="291"/>
      <c r="AR90" s="291"/>
      <c r="AS90" s="291"/>
    </row>
    <row r="91" spans="1:45">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91"/>
      <c r="AL91" s="291"/>
      <c r="AM91" s="291"/>
      <c r="AN91" s="291"/>
      <c r="AO91" s="291"/>
      <c r="AP91" s="291"/>
      <c r="AQ91" s="291"/>
      <c r="AR91" s="291"/>
      <c r="AS91" s="291"/>
    </row>
    <row r="92" spans="1:45">
      <c r="A92" s="287"/>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91"/>
      <c r="AL92" s="291"/>
      <c r="AM92" s="291"/>
      <c r="AN92" s="291"/>
      <c r="AO92" s="291"/>
      <c r="AP92" s="291"/>
      <c r="AQ92" s="291"/>
      <c r="AR92" s="291"/>
      <c r="AS92" s="291"/>
    </row>
    <row r="93" spans="1:45">
      <c r="A93" s="287"/>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91"/>
      <c r="AL93" s="291"/>
      <c r="AM93" s="291"/>
      <c r="AN93" s="291"/>
      <c r="AO93" s="291"/>
      <c r="AP93" s="291"/>
      <c r="AQ93" s="291"/>
      <c r="AR93" s="291"/>
      <c r="AS93" s="291"/>
    </row>
    <row r="94" spans="1:45">
      <c r="A94" s="287"/>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91"/>
      <c r="AL94" s="291"/>
      <c r="AM94" s="291"/>
      <c r="AN94" s="291"/>
      <c r="AO94" s="291"/>
      <c r="AP94" s="291"/>
      <c r="AQ94" s="291"/>
      <c r="AR94" s="291"/>
      <c r="AS94" s="291"/>
    </row>
    <row r="95" spans="1:45">
      <c r="A95" s="287"/>
      <c r="B95" s="287"/>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91"/>
      <c r="AL95" s="291"/>
      <c r="AM95" s="291"/>
      <c r="AN95" s="291"/>
      <c r="AO95" s="291"/>
      <c r="AP95" s="291"/>
      <c r="AQ95" s="291"/>
      <c r="AR95" s="291"/>
      <c r="AS95" s="291"/>
    </row>
    <row r="96" spans="1:45">
      <c r="A96" s="287"/>
      <c r="B96" s="287"/>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91"/>
      <c r="AL96" s="291"/>
      <c r="AM96" s="291"/>
      <c r="AN96" s="291"/>
      <c r="AO96" s="291"/>
      <c r="AP96" s="291"/>
      <c r="AQ96" s="291"/>
      <c r="AR96" s="291"/>
      <c r="AS96" s="291"/>
    </row>
    <row r="97" spans="1:45">
      <c r="A97" s="287"/>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91"/>
      <c r="AL97" s="291"/>
      <c r="AM97" s="291"/>
      <c r="AN97" s="291"/>
      <c r="AO97" s="291"/>
      <c r="AP97" s="291"/>
      <c r="AQ97" s="291"/>
      <c r="AR97" s="291"/>
      <c r="AS97" s="291"/>
    </row>
    <row r="98" spans="1:45">
      <c r="A98" s="287"/>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91"/>
      <c r="AL98" s="291"/>
      <c r="AM98" s="291"/>
      <c r="AN98" s="291"/>
      <c r="AO98" s="291"/>
      <c r="AP98" s="291"/>
      <c r="AQ98" s="291"/>
      <c r="AR98" s="291"/>
      <c r="AS98" s="291"/>
    </row>
    <row r="99" spans="1:45">
      <c r="A99" s="287"/>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91"/>
      <c r="AL99" s="291"/>
      <c r="AM99" s="291"/>
      <c r="AN99" s="291"/>
      <c r="AO99" s="291"/>
      <c r="AP99" s="291"/>
      <c r="AQ99" s="291"/>
      <c r="AR99" s="291"/>
      <c r="AS99" s="291"/>
    </row>
    <row r="100" spans="1:45">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91"/>
      <c r="AL100" s="291"/>
      <c r="AM100" s="291"/>
      <c r="AN100" s="291"/>
      <c r="AO100" s="291"/>
      <c r="AP100" s="291"/>
      <c r="AQ100" s="291"/>
      <c r="AR100" s="291"/>
      <c r="AS100" s="291"/>
    </row>
    <row r="101" spans="1:45">
      <c r="A101" s="287"/>
      <c r="B101" s="287"/>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91"/>
      <c r="AL101" s="291"/>
      <c r="AM101" s="291"/>
      <c r="AN101" s="291"/>
      <c r="AO101" s="291"/>
      <c r="AP101" s="291"/>
      <c r="AQ101" s="291"/>
      <c r="AR101" s="291"/>
      <c r="AS101" s="291"/>
    </row>
    <row r="102" spans="1:45">
      <c r="A102" s="287"/>
      <c r="B102" s="287"/>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c r="AK102" s="291"/>
      <c r="AL102" s="291"/>
      <c r="AM102" s="291"/>
      <c r="AN102" s="291"/>
      <c r="AO102" s="291"/>
      <c r="AP102" s="291"/>
      <c r="AQ102" s="291"/>
      <c r="AR102" s="291"/>
      <c r="AS102" s="291"/>
    </row>
    <row r="103" spans="1:45">
      <c r="A103" s="287"/>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c r="AK103" s="291"/>
      <c r="AL103" s="291"/>
      <c r="AM103" s="291"/>
      <c r="AN103" s="291"/>
      <c r="AO103" s="291"/>
      <c r="AP103" s="291"/>
      <c r="AQ103" s="291"/>
      <c r="AR103" s="291"/>
      <c r="AS103" s="291"/>
    </row>
    <row r="104" spans="1:45">
      <c r="A104" s="287"/>
      <c r="B104" s="287"/>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287"/>
      <c r="AJ104" s="287"/>
      <c r="AK104" s="291"/>
      <c r="AL104" s="291"/>
      <c r="AM104" s="291"/>
      <c r="AN104" s="291"/>
      <c r="AO104" s="291"/>
      <c r="AP104" s="291"/>
      <c r="AQ104" s="291"/>
      <c r="AR104" s="291"/>
      <c r="AS104" s="291"/>
    </row>
    <row r="105" spans="1:45">
      <c r="A105" s="287"/>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287"/>
      <c r="AJ105" s="287"/>
      <c r="AK105" s="291"/>
      <c r="AL105" s="291"/>
      <c r="AM105" s="291"/>
      <c r="AN105" s="291"/>
      <c r="AO105" s="291"/>
      <c r="AP105" s="291"/>
      <c r="AQ105" s="291"/>
      <c r="AR105" s="291"/>
      <c r="AS105" s="291"/>
    </row>
    <row r="106" spans="1:45">
      <c r="A106" s="287"/>
      <c r="B106" s="307"/>
      <c r="C106" s="307"/>
      <c r="D106" s="307"/>
      <c r="E106" s="307"/>
      <c r="F106" s="307"/>
      <c r="G106" s="30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287"/>
      <c r="AJ106" s="287"/>
      <c r="AK106" s="291"/>
      <c r="AL106" s="291"/>
      <c r="AM106" s="291"/>
      <c r="AN106" s="291"/>
      <c r="AO106" s="291"/>
      <c r="AP106" s="291"/>
      <c r="AQ106" s="291"/>
      <c r="AR106" s="291"/>
      <c r="AS106" s="291"/>
    </row>
    <row r="107" spans="1:45">
      <c r="A107" s="287"/>
      <c r="B107" s="307"/>
      <c r="C107" s="307"/>
      <c r="D107" s="307"/>
      <c r="E107" s="307"/>
      <c r="F107" s="307"/>
      <c r="G107" s="30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91"/>
      <c r="AL107" s="291"/>
      <c r="AM107" s="291"/>
      <c r="AN107" s="291"/>
      <c r="AO107" s="291"/>
      <c r="AP107" s="291"/>
      <c r="AQ107" s="291"/>
      <c r="AR107" s="291"/>
      <c r="AS107" s="291"/>
    </row>
    <row r="108" spans="1:45">
      <c r="A108" s="287"/>
      <c r="B108" s="287"/>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91"/>
      <c r="AL108" s="291"/>
      <c r="AM108" s="291"/>
      <c r="AN108" s="291"/>
      <c r="AO108" s="291"/>
      <c r="AP108" s="291"/>
      <c r="AQ108" s="291"/>
      <c r="AR108" s="291"/>
      <c r="AS108" s="291"/>
    </row>
    <row r="109" spans="1:45">
      <c r="A109" s="287"/>
      <c r="B109" s="287"/>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91"/>
      <c r="AL109" s="291"/>
      <c r="AM109" s="291"/>
      <c r="AN109" s="291"/>
      <c r="AO109" s="291"/>
      <c r="AP109" s="291"/>
      <c r="AQ109" s="291"/>
      <c r="AR109" s="291"/>
      <c r="AS109" s="291"/>
    </row>
    <row r="110" spans="1:45">
      <c r="A110" s="287"/>
      <c r="B110" s="287"/>
      <c r="C110" s="287"/>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91"/>
      <c r="AL110" s="291"/>
      <c r="AM110" s="291"/>
      <c r="AN110" s="291"/>
      <c r="AO110" s="291"/>
      <c r="AP110" s="291"/>
      <c r="AQ110" s="291"/>
      <c r="AR110" s="291"/>
      <c r="AS110" s="291"/>
    </row>
    <row r="111" spans="1:45">
      <c r="A111" s="287"/>
      <c r="B111" s="287"/>
      <c r="C111" s="287"/>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91"/>
      <c r="AL111" s="291"/>
      <c r="AM111" s="291"/>
      <c r="AN111" s="291"/>
      <c r="AO111" s="291"/>
      <c r="AP111" s="291"/>
      <c r="AQ111" s="291"/>
      <c r="AR111" s="291"/>
      <c r="AS111" s="291"/>
    </row>
    <row r="112" spans="1:45">
      <c r="A112" s="287"/>
      <c r="B112" s="287"/>
      <c r="C112" s="287"/>
      <c r="D112" s="287"/>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91"/>
      <c r="AL112" s="291"/>
      <c r="AM112" s="291"/>
      <c r="AN112" s="291"/>
      <c r="AO112" s="291"/>
      <c r="AP112" s="291"/>
      <c r="AQ112" s="291"/>
      <c r="AR112" s="291"/>
      <c r="AS112" s="291"/>
    </row>
    <row r="113" spans="1:45">
      <c r="A113" s="287"/>
      <c r="B113" s="287"/>
      <c r="C113" s="287"/>
      <c r="D113" s="287"/>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91"/>
      <c r="AL113" s="291"/>
      <c r="AM113" s="291"/>
      <c r="AN113" s="291"/>
      <c r="AO113" s="291"/>
      <c r="AP113" s="291"/>
      <c r="AQ113" s="291"/>
      <c r="AR113" s="291"/>
      <c r="AS113" s="291"/>
    </row>
    <row r="114" spans="1:45">
      <c r="A114" s="287"/>
      <c r="B114" s="287"/>
      <c r="C114" s="287"/>
      <c r="D114" s="28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91"/>
      <c r="AL114" s="291"/>
      <c r="AM114" s="291"/>
      <c r="AN114" s="291"/>
      <c r="AO114" s="291"/>
      <c r="AP114" s="291"/>
      <c r="AQ114" s="291"/>
      <c r="AR114" s="291"/>
      <c r="AS114" s="291"/>
    </row>
    <row r="115" spans="1:45">
      <c r="A115" s="287"/>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91"/>
      <c r="AL115" s="291"/>
      <c r="AM115" s="291"/>
      <c r="AN115" s="291"/>
      <c r="AO115" s="291"/>
      <c r="AP115" s="291"/>
      <c r="AQ115" s="291"/>
      <c r="AR115" s="291"/>
      <c r="AS115" s="291"/>
    </row>
    <row r="116" spans="1:45">
      <c r="A116" s="287"/>
      <c r="B116" s="287"/>
      <c r="C116" s="287"/>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91"/>
      <c r="AL116" s="291"/>
      <c r="AM116" s="291"/>
      <c r="AN116" s="291"/>
      <c r="AO116" s="291"/>
      <c r="AP116" s="291"/>
      <c r="AQ116" s="291"/>
      <c r="AR116" s="291"/>
      <c r="AS116" s="291"/>
    </row>
    <row r="117" spans="1:45">
      <c r="A117" s="287"/>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91"/>
      <c r="AL117" s="291"/>
      <c r="AM117" s="291"/>
      <c r="AN117" s="291"/>
      <c r="AO117" s="291"/>
      <c r="AP117" s="291"/>
      <c r="AQ117" s="291"/>
      <c r="AR117" s="291"/>
      <c r="AS117" s="291"/>
    </row>
    <row r="118" spans="1:45">
      <c r="A118" s="287"/>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91"/>
      <c r="AL118" s="291"/>
      <c r="AM118" s="291"/>
      <c r="AN118" s="291"/>
      <c r="AO118" s="291"/>
      <c r="AP118" s="291"/>
      <c r="AQ118" s="291"/>
      <c r="AR118" s="291"/>
      <c r="AS118" s="291"/>
    </row>
    <row r="119" spans="1:45">
      <c r="A119" s="287"/>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91"/>
      <c r="AL119" s="291"/>
      <c r="AM119" s="291"/>
      <c r="AN119" s="291"/>
      <c r="AO119" s="291"/>
      <c r="AP119" s="291"/>
      <c r="AQ119" s="291"/>
      <c r="AR119" s="291"/>
      <c r="AS119" s="291"/>
    </row>
    <row r="120" spans="1:45">
      <c r="A120" s="287"/>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91"/>
      <c r="AL120" s="291"/>
      <c r="AM120" s="291"/>
      <c r="AN120" s="291"/>
      <c r="AO120" s="291"/>
      <c r="AP120" s="291"/>
      <c r="AQ120" s="291"/>
      <c r="AR120" s="291"/>
      <c r="AS120" s="291"/>
    </row>
    <row r="121" spans="1:45">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91"/>
      <c r="AL121" s="291"/>
      <c r="AM121" s="291"/>
      <c r="AN121" s="291"/>
      <c r="AO121" s="291"/>
      <c r="AP121" s="291"/>
      <c r="AQ121" s="291"/>
      <c r="AR121" s="291"/>
      <c r="AS121" s="291"/>
    </row>
    <row r="122" spans="1:45">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91"/>
      <c r="AL122" s="291"/>
      <c r="AM122" s="291"/>
      <c r="AN122" s="291"/>
      <c r="AO122" s="291"/>
      <c r="AP122" s="291"/>
      <c r="AQ122" s="291"/>
      <c r="AR122" s="291"/>
      <c r="AS122" s="291"/>
    </row>
    <row r="123" spans="1:45">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287"/>
      <c r="AK123" s="291"/>
      <c r="AL123" s="291"/>
      <c r="AM123" s="291"/>
      <c r="AN123" s="291"/>
      <c r="AO123" s="291"/>
      <c r="AP123" s="291"/>
      <c r="AQ123" s="291"/>
      <c r="AR123" s="291"/>
      <c r="AS123" s="291"/>
    </row>
    <row r="124" spans="1:45">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91"/>
      <c r="AL124" s="291"/>
      <c r="AM124" s="291"/>
      <c r="AN124" s="291"/>
      <c r="AO124" s="291"/>
      <c r="AP124" s="291"/>
      <c r="AQ124" s="291"/>
      <c r="AR124" s="291"/>
      <c r="AS124" s="291"/>
    </row>
    <row r="125" spans="1:45">
      <c r="A125" s="287"/>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91"/>
      <c r="AL125" s="291"/>
      <c r="AM125" s="291"/>
      <c r="AN125" s="291"/>
      <c r="AO125" s="291"/>
      <c r="AP125" s="291"/>
      <c r="AQ125" s="291"/>
      <c r="AR125" s="291"/>
      <c r="AS125" s="291"/>
    </row>
    <row r="126" spans="1:45">
      <c r="A126" s="287"/>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91"/>
      <c r="AL126" s="291"/>
      <c r="AM126" s="291"/>
      <c r="AN126" s="291"/>
      <c r="AO126" s="291"/>
      <c r="AP126" s="291"/>
      <c r="AQ126" s="291"/>
      <c r="AR126" s="291"/>
      <c r="AS126" s="291"/>
    </row>
    <row r="127" spans="1:45">
      <c r="A127" s="287"/>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91"/>
      <c r="AL127" s="291"/>
      <c r="AM127" s="291"/>
      <c r="AN127" s="291"/>
      <c r="AO127" s="291"/>
      <c r="AP127" s="291"/>
      <c r="AQ127" s="291"/>
      <c r="AR127" s="291"/>
      <c r="AS127" s="291"/>
    </row>
    <row r="128" spans="1:45">
      <c r="A128" s="287"/>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91"/>
      <c r="AL128" s="291"/>
      <c r="AM128" s="291"/>
      <c r="AN128" s="291"/>
      <c r="AO128" s="291"/>
      <c r="AP128" s="291"/>
      <c r="AQ128" s="291"/>
      <c r="AR128" s="291"/>
      <c r="AS128" s="291"/>
    </row>
    <row r="129" spans="1:45">
      <c r="A129" s="287"/>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91"/>
      <c r="AL129" s="291"/>
      <c r="AM129" s="291"/>
      <c r="AN129" s="291"/>
      <c r="AO129" s="291"/>
      <c r="AP129" s="291"/>
      <c r="AQ129" s="291"/>
      <c r="AR129" s="291"/>
      <c r="AS129" s="291"/>
    </row>
    <row r="130" spans="1:45">
      <c r="A130" s="287"/>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91"/>
      <c r="AL130" s="291"/>
      <c r="AM130" s="291"/>
      <c r="AN130" s="291"/>
      <c r="AO130" s="291"/>
      <c r="AP130" s="291"/>
      <c r="AQ130" s="291"/>
      <c r="AR130" s="291"/>
      <c r="AS130" s="291"/>
    </row>
    <row r="131" spans="1:45">
      <c r="A131" s="287"/>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91"/>
      <c r="AL131" s="291"/>
      <c r="AM131" s="291"/>
      <c r="AN131" s="291"/>
      <c r="AO131" s="291"/>
      <c r="AP131" s="291"/>
      <c r="AQ131" s="291"/>
      <c r="AR131" s="291"/>
      <c r="AS131" s="291"/>
    </row>
    <row r="132" spans="1:45">
      <c r="A132" s="287"/>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91"/>
      <c r="AL132" s="291"/>
      <c r="AM132" s="291"/>
      <c r="AN132" s="291"/>
      <c r="AO132" s="291"/>
      <c r="AP132" s="291"/>
      <c r="AQ132" s="291"/>
      <c r="AR132" s="291"/>
      <c r="AS132" s="291"/>
    </row>
    <row r="133" spans="1:45">
      <c r="A133" s="287"/>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91"/>
      <c r="AL133" s="291"/>
      <c r="AM133" s="291"/>
      <c r="AN133" s="291"/>
      <c r="AO133" s="291"/>
      <c r="AP133" s="291"/>
      <c r="AQ133" s="291"/>
      <c r="AR133" s="291"/>
      <c r="AS133" s="291"/>
    </row>
    <row r="134" spans="1:4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91"/>
      <c r="AL134" s="291"/>
      <c r="AM134" s="291"/>
      <c r="AN134" s="291"/>
      <c r="AO134" s="291"/>
      <c r="AP134" s="291"/>
      <c r="AQ134" s="291"/>
      <c r="AR134" s="291"/>
      <c r="AS134" s="291"/>
    </row>
    <row r="135" spans="1:45">
      <c r="A135" s="287"/>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91"/>
      <c r="AL135" s="291"/>
      <c r="AM135" s="291"/>
      <c r="AN135" s="291"/>
      <c r="AO135" s="291"/>
      <c r="AP135" s="291"/>
      <c r="AQ135" s="291"/>
      <c r="AR135" s="291"/>
      <c r="AS135" s="291"/>
    </row>
    <row r="136" spans="1:45">
      <c r="A136" s="287"/>
      <c r="B136" s="287"/>
      <c r="C136" s="287"/>
      <c r="D136" s="287"/>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287"/>
      <c r="AJ136" s="287"/>
      <c r="AK136" s="291"/>
      <c r="AL136" s="291"/>
      <c r="AM136" s="291"/>
      <c r="AN136" s="291"/>
      <c r="AO136" s="291"/>
      <c r="AP136" s="291"/>
      <c r="AQ136" s="291"/>
      <c r="AR136" s="291"/>
      <c r="AS136" s="291"/>
    </row>
    <row r="137" spans="1:45">
      <c r="A137" s="287"/>
      <c r="B137" s="287"/>
      <c r="C137" s="287"/>
      <c r="D137" s="287"/>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287"/>
      <c r="AJ137" s="287"/>
      <c r="AK137" s="291"/>
      <c r="AL137" s="291"/>
      <c r="AM137" s="291"/>
      <c r="AN137" s="291"/>
      <c r="AO137" s="291"/>
      <c r="AP137" s="291"/>
      <c r="AQ137" s="291"/>
      <c r="AR137" s="291"/>
      <c r="AS137" s="291"/>
    </row>
    <row r="138" spans="1:45">
      <c r="A138" s="287"/>
      <c r="B138" s="287"/>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91"/>
      <c r="AL138" s="291"/>
      <c r="AM138" s="291"/>
      <c r="AN138" s="291"/>
      <c r="AO138" s="291"/>
      <c r="AP138" s="291"/>
      <c r="AQ138" s="291"/>
      <c r="AR138" s="291"/>
      <c r="AS138" s="291"/>
    </row>
    <row r="139" spans="1:45">
      <c r="A139" s="287"/>
      <c r="B139" s="287"/>
      <c r="C139" s="287"/>
      <c r="D139" s="287"/>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287"/>
      <c r="AK139" s="291"/>
      <c r="AL139" s="291"/>
      <c r="AM139" s="291"/>
      <c r="AN139" s="291"/>
      <c r="AO139" s="291"/>
      <c r="AP139" s="291"/>
      <c r="AQ139" s="291"/>
      <c r="AR139" s="291"/>
      <c r="AS139" s="291"/>
    </row>
    <row r="140" spans="1:45">
      <c r="A140" s="287"/>
      <c r="B140" s="287"/>
      <c r="C140" s="287"/>
      <c r="D140" s="287"/>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287"/>
      <c r="AJ140" s="287"/>
      <c r="AK140" s="291"/>
      <c r="AL140" s="291"/>
      <c r="AM140" s="291"/>
      <c r="AN140" s="291"/>
      <c r="AO140" s="291"/>
      <c r="AP140" s="291"/>
      <c r="AQ140" s="291"/>
      <c r="AR140" s="291"/>
      <c r="AS140" s="291"/>
    </row>
    <row r="141" spans="1:45">
      <c r="A141" s="287"/>
      <c r="B141" s="287"/>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91"/>
      <c r="AL141" s="291"/>
      <c r="AM141" s="291"/>
      <c r="AN141" s="291"/>
      <c r="AO141" s="291"/>
      <c r="AP141" s="291"/>
      <c r="AQ141" s="291"/>
      <c r="AR141" s="291"/>
      <c r="AS141" s="291"/>
    </row>
    <row r="142" spans="1:45">
      <c r="A142" s="287"/>
      <c r="B142" s="287"/>
      <c r="C142" s="287"/>
      <c r="D142" s="287"/>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287"/>
      <c r="AJ142" s="287"/>
      <c r="AK142" s="291"/>
      <c r="AL142" s="291"/>
      <c r="AM142" s="291"/>
      <c r="AN142" s="291"/>
      <c r="AO142" s="291"/>
      <c r="AP142" s="291"/>
      <c r="AQ142" s="291"/>
      <c r="AR142" s="291"/>
      <c r="AS142" s="291"/>
    </row>
    <row r="143" spans="1:45">
      <c r="A143" s="287"/>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91"/>
      <c r="AL143" s="291"/>
      <c r="AM143" s="291"/>
      <c r="AN143" s="291"/>
      <c r="AO143" s="291"/>
      <c r="AP143" s="291"/>
      <c r="AQ143" s="291"/>
      <c r="AR143" s="291"/>
      <c r="AS143" s="291"/>
    </row>
    <row r="144" spans="1:45">
      <c r="A144" s="287"/>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91"/>
      <c r="AL144" s="291"/>
      <c r="AM144" s="291"/>
      <c r="AN144" s="291"/>
      <c r="AO144" s="291"/>
      <c r="AP144" s="291"/>
      <c r="AQ144" s="291"/>
      <c r="AR144" s="291"/>
      <c r="AS144" s="291"/>
    </row>
    <row r="145" spans="1:45">
      <c r="A145" s="287"/>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91"/>
      <c r="AL145" s="291"/>
      <c r="AM145" s="291"/>
      <c r="AN145" s="291"/>
      <c r="AO145" s="291"/>
      <c r="AP145" s="291"/>
      <c r="AQ145" s="291"/>
      <c r="AR145" s="291"/>
      <c r="AS145" s="291"/>
    </row>
    <row r="146" spans="1:45">
      <c r="A146" s="287"/>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91"/>
      <c r="AL146" s="291"/>
      <c r="AM146" s="291"/>
      <c r="AN146" s="291"/>
      <c r="AO146" s="291"/>
      <c r="AP146" s="291"/>
      <c r="AQ146" s="291"/>
      <c r="AR146" s="291"/>
      <c r="AS146" s="291"/>
    </row>
    <row r="147" spans="1:45">
      <c r="A147" s="287"/>
      <c r="B147" s="287"/>
      <c r="C147" s="287"/>
      <c r="D147" s="287"/>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287"/>
      <c r="AJ147" s="287"/>
      <c r="AK147" s="291"/>
      <c r="AL147" s="291"/>
      <c r="AM147" s="291"/>
      <c r="AN147" s="291"/>
      <c r="AO147" s="291"/>
      <c r="AP147" s="291"/>
      <c r="AQ147" s="291"/>
      <c r="AR147" s="291"/>
      <c r="AS147" s="291"/>
    </row>
    <row r="148" spans="1:45">
      <c r="A148" s="287"/>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91"/>
      <c r="AL148" s="291"/>
      <c r="AM148" s="291"/>
      <c r="AN148" s="291"/>
      <c r="AO148" s="291"/>
      <c r="AP148" s="291"/>
      <c r="AQ148" s="291"/>
      <c r="AR148" s="291"/>
      <c r="AS148" s="291"/>
    </row>
    <row r="149" spans="1:45">
      <c r="A149" s="287"/>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91"/>
      <c r="AL149" s="291"/>
      <c r="AM149" s="291"/>
      <c r="AN149" s="291"/>
      <c r="AO149" s="291"/>
      <c r="AP149" s="291"/>
      <c r="AQ149" s="291"/>
      <c r="AR149" s="291"/>
      <c r="AS149" s="291"/>
    </row>
    <row r="150" spans="1:45">
      <c r="A150" s="287"/>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91"/>
      <c r="AL150" s="291"/>
      <c r="AM150" s="291"/>
      <c r="AN150" s="291"/>
      <c r="AO150" s="291"/>
      <c r="AP150" s="291"/>
      <c r="AQ150" s="291"/>
      <c r="AR150" s="291"/>
      <c r="AS150" s="291"/>
    </row>
    <row r="151" spans="1:45">
      <c r="A151" s="287"/>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91"/>
      <c r="AL151" s="291"/>
      <c r="AM151" s="291"/>
      <c r="AN151" s="291"/>
      <c r="AO151" s="291"/>
      <c r="AP151" s="291"/>
      <c r="AQ151" s="291"/>
      <c r="AR151" s="291"/>
      <c r="AS151" s="291"/>
    </row>
    <row r="152" spans="1:45">
      <c r="A152" s="287"/>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91"/>
      <c r="AL152" s="291"/>
      <c r="AM152" s="291"/>
      <c r="AN152" s="291"/>
      <c r="AO152" s="291"/>
      <c r="AP152" s="291"/>
      <c r="AQ152" s="291"/>
      <c r="AR152" s="291"/>
      <c r="AS152" s="291"/>
    </row>
    <row r="153" spans="1:45">
      <c r="A153" s="287"/>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91"/>
      <c r="AL153" s="291"/>
      <c r="AM153" s="291"/>
      <c r="AN153" s="291"/>
      <c r="AO153" s="291"/>
      <c r="AP153" s="291"/>
      <c r="AQ153" s="291"/>
      <c r="AR153" s="291"/>
      <c r="AS153" s="291"/>
    </row>
    <row r="154" spans="1:45">
      <c r="A154" s="287"/>
      <c r="B154" s="287"/>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91"/>
      <c r="AL154" s="291"/>
      <c r="AM154" s="291"/>
      <c r="AN154" s="291"/>
      <c r="AO154" s="291"/>
      <c r="AP154" s="291"/>
      <c r="AQ154" s="291"/>
      <c r="AR154" s="291"/>
      <c r="AS154" s="291"/>
    </row>
    <row r="155" spans="1:45">
      <c r="A155" s="287"/>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91"/>
      <c r="AL155" s="291"/>
      <c r="AM155" s="291"/>
      <c r="AN155" s="291"/>
      <c r="AO155" s="291"/>
      <c r="AP155" s="291"/>
      <c r="AQ155" s="291"/>
      <c r="AR155" s="291"/>
      <c r="AS155" s="291"/>
    </row>
    <row r="156" spans="1:45">
      <c r="A156" s="287"/>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91"/>
      <c r="AL156" s="291"/>
      <c r="AM156" s="291"/>
      <c r="AN156" s="291"/>
      <c r="AO156" s="291"/>
      <c r="AP156" s="291"/>
      <c r="AQ156" s="291"/>
      <c r="AR156" s="291"/>
      <c r="AS156" s="291"/>
    </row>
    <row r="157" spans="1:45">
      <c r="A157" s="287"/>
      <c r="B157" s="287"/>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91"/>
      <c r="AL157" s="291"/>
      <c r="AM157" s="291"/>
      <c r="AN157" s="291"/>
      <c r="AO157" s="291"/>
      <c r="AP157" s="291"/>
      <c r="AQ157" s="291"/>
      <c r="AR157" s="291"/>
      <c r="AS157" s="291"/>
    </row>
    <row r="158" spans="1:45">
      <c r="A158" s="287"/>
      <c r="B158" s="287"/>
      <c r="C158" s="287"/>
      <c r="D158" s="287"/>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91"/>
      <c r="AL158" s="291"/>
      <c r="AM158" s="291"/>
      <c r="AN158" s="291"/>
      <c r="AO158" s="291"/>
      <c r="AP158" s="291"/>
      <c r="AQ158" s="291"/>
      <c r="AR158" s="291"/>
      <c r="AS158" s="291"/>
    </row>
    <row r="159" spans="1:45">
      <c r="A159" s="287"/>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287"/>
      <c r="AJ159" s="287"/>
      <c r="AK159" s="291"/>
      <c r="AL159" s="291"/>
      <c r="AM159" s="291"/>
      <c r="AN159" s="291"/>
      <c r="AO159" s="291"/>
      <c r="AP159" s="291"/>
      <c r="AQ159" s="291"/>
      <c r="AR159" s="291"/>
      <c r="AS159" s="291"/>
    </row>
    <row r="160" spans="1:45">
      <c r="A160" s="287"/>
      <c r="B160" s="287"/>
      <c r="C160" s="287"/>
      <c r="D160" s="287"/>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287"/>
      <c r="AJ160" s="287"/>
      <c r="AK160" s="291"/>
      <c r="AL160" s="291"/>
      <c r="AM160" s="291"/>
      <c r="AN160" s="291"/>
      <c r="AO160" s="291"/>
      <c r="AP160" s="291"/>
      <c r="AQ160" s="291"/>
      <c r="AR160" s="291"/>
      <c r="AS160" s="291"/>
    </row>
    <row r="161" spans="1:45">
      <c r="A161" s="287"/>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91"/>
      <c r="AL161" s="291"/>
      <c r="AM161" s="291"/>
      <c r="AN161" s="291"/>
      <c r="AO161" s="291"/>
      <c r="AP161" s="291"/>
      <c r="AQ161" s="291"/>
      <c r="AR161" s="291"/>
      <c r="AS161" s="291"/>
    </row>
    <row r="162" spans="1:45">
      <c r="A162" s="287"/>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91"/>
      <c r="AL162" s="291"/>
      <c r="AM162" s="291"/>
      <c r="AN162" s="291"/>
      <c r="AO162" s="291"/>
      <c r="AP162" s="291"/>
      <c r="AQ162" s="291"/>
      <c r="AR162" s="291"/>
      <c r="AS162" s="291"/>
    </row>
    <row r="163" spans="1:45">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91"/>
      <c r="AL163" s="291"/>
      <c r="AM163" s="291"/>
      <c r="AN163" s="291"/>
      <c r="AO163" s="291"/>
      <c r="AP163" s="291"/>
      <c r="AQ163" s="291"/>
      <c r="AR163" s="291"/>
      <c r="AS163" s="291"/>
    </row>
    <row r="164" spans="1:45">
      <c r="A164" s="287"/>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91"/>
      <c r="AL164" s="291"/>
      <c r="AM164" s="291"/>
      <c r="AN164" s="291"/>
      <c r="AO164" s="291"/>
      <c r="AP164" s="291"/>
      <c r="AQ164" s="291"/>
      <c r="AR164" s="291"/>
      <c r="AS164" s="291"/>
    </row>
    <row r="165" spans="1:45">
      <c r="A165" s="287"/>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287"/>
      <c r="AJ165" s="287"/>
      <c r="AK165" s="291"/>
      <c r="AL165" s="291"/>
      <c r="AM165" s="291"/>
      <c r="AN165" s="291"/>
      <c r="AO165" s="291"/>
      <c r="AP165" s="291"/>
      <c r="AQ165" s="291"/>
      <c r="AR165" s="291"/>
      <c r="AS165" s="291"/>
    </row>
    <row r="166" spans="1:45">
      <c r="A166" s="287"/>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91"/>
      <c r="AL166" s="291"/>
      <c r="AM166" s="291"/>
      <c r="AN166" s="291"/>
      <c r="AO166" s="291"/>
      <c r="AP166" s="291"/>
      <c r="AQ166" s="291"/>
      <c r="AR166" s="291"/>
      <c r="AS166" s="291"/>
    </row>
    <row r="167" spans="1:45">
      <c r="A167" s="287"/>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91"/>
      <c r="AL167" s="291"/>
      <c r="AM167" s="291"/>
      <c r="AN167" s="291"/>
      <c r="AO167" s="291"/>
      <c r="AP167" s="291"/>
      <c r="AQ167" s="291"/>
      <c r="AR167" s="291"/>
      <c r="AS167" s="291"/>
    </row>
    <row r="168" spans="1:45">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91"/>
      <c r="AL168" s="291"/>
      <c r="AM168" s="291"/>
      <c r="AN168" s="291"/>
      <c r="AO168" s="291"/>
      <c r="AP168" s="291"/>
      <c r="AQ168" s="291"/>
      <c r="AR168" s="291"/>
      <c r="AS168" s="291"/>
    </row>
    <row r="169" spans="1:45">
      <c r="A169" s="287"/>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91"/>
      <c r="AL169" s="291"/>
      <c r="AM169" s="291"/>
      <c r="AN169" s="291"/>
      <c r="AO169" s="291"/>
      <c r="AP169" s="291"/>
      <c r="AQ169" s="291"/>
      <c r="AR169" s="291"/>
      <c r="AS169" s="291"/>
    </row>
    <row r="170" spans="1:45">
      <c r="A170" s="287"/>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91"/>
      <c r="AL170" s="291"/>
      <c r="AM170" s="291"/>
      <c r="AN170" s="291"/>
      <c r="AO170" s="291"/>
      <c r="AP170" s="291"/>
      <c r="AQ170" s="291"/>
      <c r="AR170" s="291"/>
      <c r="AS170" s="291"/>
    </row>
    <row r="171" spans="1:45">
      <c r="A171" s="287"/>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91"/>
      <c r="AL171" s="291"/>
      <c r="AM171" s="291"/>
      <c r="AN171" s="291"/>
      <c r="AO171" s="291"/>
      <c r="AP171" s="291"/>
      <c r="AQ171" s="291"/>
      <c r="AR171" s="291"/>
      <c r="AS171" s="291"/>
    </row>
    <row r="172" spans="1:45">
      <c r="A172" s="287"/>
      <c r="B172" s="287"/>
      <c r="C172" s="287"/>
      <c r="D172" s="287"/>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287"/>
      <c r="AJ172" s="287"/>
      <c r="AK172" s="291"/>
      <c r="AL172" s="291"/>
      <c r="AM172" s="291"/>
      <c r="AN172" s="291"/>
      <c r="AO172" s="291"/>
      <c r="AP172" s="291"/>
      <c r="AQ172" s="291"/>
      <c r="AR172" s="291"/>
      <c r="AS172" s="291"/>
    </row>
    <row r="173" spans="1:45">
      <c r="A173" s="287"/>
      <c r="B173" s="287"/>
      <c r="C173" s="287"/>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287"/>
      <c r="AJ173" s="287"/>
      <c r="AK173" s="291"/>
      <c r="AL173" s="291"/>
      <c r="AM173" s="291"/>
      <c r="AN173" s="291"/>
      <c r="AO173" s="291"/>
      <c r="AP173" s="291"/>
      <c r="AQ173" s="291"/>
      <c r="AR173" s="291"/>
      <c r="AS173" s="291"/>
    </row>
    <row r="174" spans="1:45">
      <c r="A174" s="287"/>
      <c r="B174" s="287"/>
      <c r="C174" s="287"/>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287"/>
      <c r="AJ174" s="287"/>
      <c r="AK174" s="291"/>
      <c r="AL174" s="291"/>
      <c r="AM174" s="291"/>
      <c r="AN174" s="291"/>
      <c r="AO174" s="291"/>
      <c r="AP174" s="291"/>
      <c r="AQ174" s="291"/>
      <c r="AR174" s="291"/>
      <c r="AS174" s="291"/>
    </row>
    <row r="175" spans="1:45">
      <c r="A175" s="287"/>
      <c r="B175" s="287"/>
      <c r="C175" s="287"/>
      <c r="D175" s="287"/>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287"/>
      <c r="AJ175" s="287"/>
      <c r="AK175" s="291"/>
      <c r="AL175" s="291"/>
      <c r="AM175" s="291"/>
      <c r="AN175" s="291"/>
      <c r="AO175" s="291"/>
      <c r="AP175" s="291"/>
      <c r="AQ175" s="291"/>
      <c r="AR175" s="291"/>
      <c r="AS175" s="291"/>
    </row>
    <row r="176" spans="1:45">
      <c r="A176" s="287"/>
      <c r="B176" s="287"/>
      <c r="C176" s="287"/>
      <c r="D176" s="287"/>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91"/>
      <c r="AL176" s="291"/>
      <c r="AM176" s="291"/>
      <c r="AN176" s="291"/>
      <c r="AO176" s="291"/>
      <c r="AP176" s="291"/>
      <c r="AQ176" s="291"/>
      <c r="AR176" s="291"/>
      <c r="AS176" s="291"/>
    </row>
    <row r="177" spans="1:45">
      <c r="A177" s="287"/>
      <c r="B177" s="287"/>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91"/>
      <c r="AL177" s="291"/>
      <c r="AM177" s="291"/>
      <c r="AN177" s="291"/>
      <c r="AO177" s="291"/>
      <c r="AP177" s="291"/>
      <c r="AQ177" s="291"/>
      <c r="AR177" s="291"/>
      <c r="AS177" s="291"/>
    </row>
    <row r="178" spans="1:45">
      <c r="A178" s="287"/>
      <c r="B178" s="287"/>
      <c r="C178" s="287"/>
      <c r="D178" s="287"/>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287"/>
      <c r="AJ178" s="287"/>
      <c r="AK178" s="291"/>
      <c r="AL178" s="291"/>
      <c r="AM178" s="291"/>
      <c r="AN178" s="291"/>
      <c r="AO178" s="291"/>
      <c r="AP178" s="291"/>
      <c r="AQ178" s="291"/>
      <c r="AR178" s="291"/>
      <c r="AS178" s="291"/>
    </row>
    <row r="179" spans="1:45">
      <c r="A179" s="287"/>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91"/>
      <c r="AL179" s="291"/>
      <c r="AM179" s="291"/>
      <c r="AN179" s="291"/>
      <c r="AO179" s="291"/>
      <c r="AP179" s="291"/>
      <c r="AQ179" s="291"/>
      <c r="AR179" s="291"/>
      <c r="AS179" s="291"/>
    </row>
    <row r="180" spans="1:45">
      <c r="A180" s="287"/>
      <c r="B180" s="287"/>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91"/>
      <c r="AL180" s="291"/>
      <c r="AM180" s="291"/>
      <c r="AN180" s="291"/>
      <c r="AO180" s="291"/>
      <c r="AP180" s="291"/>
      <c r="AQ180" s="291"/>
      <c r="AR180" s="291"/>
      <c r="AS180" s="291"/>
    </row>
    <row r="181" spans="1:45">
      <c r="A181" s="287"/>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91"/>
      <c r="AL181" s="291"/>
      <c r="AM181" s="291"/>
      <c r="AN181" s="291"/>
      <c r="AO181" s="291"/>
      <c r="AP181" s="291"/>
      <c r="AQ181" s="291"/>
      <c r="AR181" s="291"/>
      <c r="AS181" s="291"/>
    </row>
    <row r="182" spans="1:45">
      <c r="A182" s="287"/>
      <c r="B182" s="287"/>
      <c r="C182" s="287"/>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287"/>
      <c r="AJ182" s="287"/>
      <c r="AK182" s="291"/>
      <c r="AL182" s="291"/>
      <c r="AM182" s="291"/>
      <c r="AN182" s="291"/>
      <c r="AO182" s="291"/>
      <c r="AP182" s="291"/>
      <c r="AQ182" s="291"/>
      <c r="AR182" s="291"/>
      <c r="AS182" s="291"/>
    </row>
    <row r="183" spans="1:45">
      <c r="A183" s="287"/>
      <c r="B183" s="287"/>
      <c r="C183" s="287"/>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287"/>
      <c r="AJ183" s="287"/>
      <c r="AK183" s="291"/>
      <c r="AL183" s="291"/>
      <c r="AM183" s="291"/>
      <c r="AN183" s="291"/>
      <c r="AO183" s="291"/>
      <c r="AP183" s="291"/>
      <c r="AQ183" s="291"/>
      <c r="AR183" s="291"/>
      <c r="AS183" s="291"/>
    </row>
    <row r="184" spans="1:45">
      <c r="A184" s="287"/>
      <c r="B184" s="287"/>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91"/>
      <c r="AL184" s="291"/>
      <c r="AM184" s="291"/>
      <c r="AN184" s="291"/>
      <c r="AO184" s="291"/>
      <c r="AP184" s="291"/>
      <c r="AQ184" s="291"/>
      <c r="AR184" s="291"/>
      <c r="AS184" s="291"/>
    </row>
  </sheetData>
  <mergeCells count="52">
    <mergeCell ref="B54:C55"/>
    <mergeCell ref="B52:M52"/>
    <mergeCell ref="B81:M81"/>
    <mergeCell ref="D82:M82"/>
    <mergeCell ref="B74:C75"/>
    <mergeCell ref="D74:M74"/>
    <mergeCell ref="B76:C76"/>
    <mergeCell ref="B56:C56"/>
    <mergeCell ref="B57:C57"/>
    <mergeCell ref="B58:C58"/>
    <mergeCell ref="B2:N2"/>
    <mergeCell ref="B3:N3"/>
    <mergeCell ref="B16:N16"/>
    <mergeCell ref="B17:N17"/>
    <mergeCell ref="B27:N27"/>
    <mergeCell ref="B28:N28"/>
    <mergeCell ref="B4:N4"/>
    <mergeCell ref="B19:N19"/>
    <mergeCell ref="B14:D14"/>
    <mergeCell ref="B25:D25"/>
    <mergeCell ref="B87:C87"/>
    <mergeCell ref="B88:M88"/>
    <mergeCell ref="B60:M60"/>
    <mergeCell ref="B69:M69"/>
    <mergeCell ref="B71:M71"/>
    <mergeCell ref="B80:M80"/>
    <mergeCell ref="B68:M68"/>
    <mergeCell ref="B72:M72"/>
    <mergeCell ref="B79:C79"/>
    <mergeCell ref="B62:B63"/>
    <mergeCell ref="C62:C63"/>
    <mergeCell ref="B77:C77"/>
    <mergeCell ref="B73:M73"/>
    <mergeCell ref="B82:B83"/>
    <mergeCell ref="C82:C83"/>
    <mergeCell ref="B78:C78"/>
    <mergeCell ref="B30:G30"/>
    <mergeCell ref="B41:G41"/>
    <mergeCell ref="B35:E35"/>
    <mergeCell ref="B67:C67"/>
    <mergeCell ref="B39:G39"/>
    <mergeCell ref="B53:M53"/>
    <mergeCell ref="D54:M54"/>
    <mergeCell ref="B59:C59"/>
    <mergeCell ref="B61:M61"/>
    <mergeCell ref="D62:M62"/>
    <mergeCell ref="B37:G37"/>
    <mergeCell ref="B38:G38"/>
    <mergeCell ref="B50:G50"/>
    <mergeCell ref="B46:E46"/>
    <mergeCell ref="B48:G48"/>
    <mergeCell ref="B49:G49"/>
  </mergeCells>
  <phoneticPr fontId="27" type="noConversion"/>
  <pageMargins left="0.7" right="0.7" top="0.75" bottom="0.75" header="0.3" footer="0.3"/>
  <pageSetup orientation="portrait" horizontalDpi="1200" verticalDpi="1200" r:id="rId1"/>
  <ignoredErrors>
    <ignoredError sqref="H66 E77:G77 J77:L77 H86" formula="1"/>
    <ignoredError sqref="E25:N25" formulaRange="1"/>
  </ignoredErrors>
</worksheet>
</file>

<file path=xl/worksheets/sheet8.xml><?xml version="1.0" encoding="utf-8"?>
<worksheet xmlns="http://schemas.openxmlformats.org/spreadsheetml/2006/main" xmlns:r="http://schemas.openxmlformats.org/officeDocument/2006/relationships">
  <dimension ref="A1:W60"/>
  <sheetViews>
    <sheetView topLeftCell="B10" zoomScale="90" zoomScaleNormal="90" workbookViewId="0">
      <selection activeCell="D17" sqref="D17"/>
    </sheetView>
  </sheetViews>
  <sheetFormatPr baseColWidth="10" defaultRowHeight="15"/>
  <cols>
    <col min="2" max="2" width="44.42578125" customWidth="1"/>
    <col min="3" max="13" width="15.7109375" customWidth="1"/>
  </cols>
  <sheetData>
    <row r="1" spans="1:23">
      <c r="A1" s="307"/>
      <c r="B1" s="307"/>
      <c r="C1" s="307"/>
      <c r="D1" s="307"/>
      <c r="E1" s="307"/>
      <c r="F1" s="307"/>
      <c r="G1" s="307"/>
      <c r="H1" s="307"/>
      <c r="I1" s="307"/>
      <c r="J1" s="307"/>
      <c r="K1" s="307"/>
      <c r="L1" s="307"/>
      <c r="M1" s="307"/>
      <c r="N1" s="307"/>
      <c r="O1" s="307"/>
      <c r="P1" s="307"/>
      <c r="Q1" s="307"/>
      <c r="R1" s="307"/>
      <c r="S1" s="307"/>
      <c r="T1" s="307"/>
      <c r="U1" s="307"/>
      <c r="V1" s="307"/>
      <c r="W1" s="307"/>
    </row>
    <row r="2" spans="1:23">
      <c r="A2" s="307"/>
      <c r="B2" s="741" t="s">
        <v>87</v>
      </c>
      <c r="C2" s="741"/>
      <c r="D2" s="741"/>
      <c r="E2" s="741"/>
      <c r="F2" s="741"/>
      <c r="G2" s="741"/>
      <c r="H2" s="741"/>
      <c r="I2" s="741"/>
      <c r="J2" s="741"/>
      <c r="K2" s="741"/>
      <c r="L2" s="741"/>
      <c r="M2" s="741"/>
      <c r="N2" s="307"/>
      <c r="O2" s="307"/>
      <c r="P2" s="307"/>
      <c r="Q2" s="307"/>
      <c r="R2" s="307"/>
      <c r="S2" s="307"/>
      <c r="T2" s="307"/>
      <c r="U2" s="307"/>
      <c r="V2" s="307"/>
      <c r="W2" s="307"/>
    </row>
    <row r="3" spans="1:23">
      <c r="A3" s="307"/>
      <c r="B3" s="727" t="s">
        <v>86</v>
      </c>
      <c r="C3" s="727"/>
      <c r="D3" s="727"/>
      <c r="E3" s="727"/>
      <c r="F3" s="727"/>
      <c r="G3" s="727"/>
      <c r="H3" s="727"/>
      <c r="I3" s="727"/>
      <c r="J3" s="727"/>
      <c r="K3" s="727"/>
      <c r="L3" s="727"/>
      <c r="M3" s="727"/>
      <c r="N3" s="307"/>
      <c r="O3" s="307"/>
      <c r="P3" s="307"/>
      <c r="Q3" s="307"/>
      <c r="R3" s="307"/>
      <c r="S3" s="307"/>
      <c r="T3" s="307"/>
      <c r="U3" s="307"/>
      <c r="V3" s="307"/>
      <c r="W3" s="307"/>
    </row>
    <row r="4" spans="1:23">
      <c r="A4" s="307"/>
      <c r="B4" s="740" t="s">
        <v>80</v>
      </c>
      <c r="C4" s="726" t="s">
        <v>25</v>
      </c>
      <c r="D4" s="726"/>
      <c r="E4" s="726"/>
      <c r="F4" s="726"/>
      <c r="G4" s="726"/>
      <c r="H4" s="726"/>
      <c r="I4" s="726"/>
      <c r="J4" s="726"/>
      <c r="K4" s="726"/>
      <c r="L4" s="726"/>
      <c r="M4" s="726"/>
      <c r="N4" s="307"/>
      <c r="O4" s="307"/>
      <c r="P4" s="307"/>
      <c r="Q4" s="307"/>
      <c r="R4" s="307"/>
      <c r="S4" s="307"/>
      <c r="T4" s="307"/>
      <c r="U4" s="307"/>
      <c r="V4" s="307"/>
      <c r="W4" s="307"/>
    </row>
    <row r="5" spans="1:23">
      <c r="A5" s="307"/>
      <c r="B5" s="740"/>
      <c r="C5" s="306">
        <v>0</v>
      </c>
      <c r="D5" s="306">
        <v>1</v>
      </c>
      <c r="E5" s="306">
        <v>2</v>
      </c>
      <c r="F5" s="306">
        <v>3</v>
      </c>
      <c r="G5" s="306">
        <v>4</v>
      </c>
      <c r="H5" s="306">
        <v>5</v>
      </c>
      <c r="I5" s="306">
        <v>6</v>
      </c>
      <c r="J5" s="306">
        <v>7</v>
      </c>
      <c r="K5" s="306">
        <v>8</v>
      </c>
      <c r="L5" s="306">
        <v>9</v>
      </c>
      <c r="M5" s="306">
        <v>10</v>
      </c>
      <c r="N5" s="307"/>
      <c r="O5" s="307"/>
      <c r="P5" s="307"/>
      <c r="Q5" s="307"/>
      <c r="R5" s="307"/>
      <c r="S5" s="307"/>
      <c r="T5" s="307"/>
      <c r="U5" s="307"/>
      <c r="V5" s="307"/>
      <c r="W5" s="307"/>
    </row>
    <row r="6" spans="1:23">
      <c r="A6" s="307"/>
      <c r="B6" s="284" t="s">
        <v>81</v>
      </c>
      <c r="C6" s="326">
        <f>+'Presupuesto Pre-Operativo 1'!H33</f>
        <v>203913.5</v>
      </c>
      <c r="D6" s="326"/>
      <c r="E6" s="326"/>
      <c r="F6" s="326"/>
      <c r="G6" s="326"/>
      <c r="H6" s="326"/>
      <c r="I6" s="326"/>
      <c r="J6" s="326"/>
      <c r="K6" s="326"/>
      <c r="L6" s="326"/>
      <c r="M6" s="326"/>
      <c r="N6" s="307"/>
      <c r="O6" s="307"/>
      <c r="P6" s="307"/>
      <c r="Q6" s="307"/>
      <c r="R6" s="307"/>
      <c r="S6" s="307"/>
      <c r="T6" s="307"/>
      <c r="U6" s="307"/>
      <c r="V6" s="307"/>
      <c r="W6" s="307"/>
    </row>
    <row r="7" spans="1:23">
      <c r="A7" s="307"/>
      <c r="B7" s="285" t="s">
        <v>82</v>
      </c>
      <c r="C7" s="327"/>
      <c r="D7" s="327">
        <f>+'Oper y Mant con PY'!D59</f>
        <v>411714.20350840001</v>
      </c>
      <c r="E7" s="327">
        <f>+'Oper y Mant con PY'!E59</f>
        <v>416910.30879961839</v>
      </c>
      <c r="F7" s="327">
        <f>+'Oper y Mant con PY'!F59</f>
        <v>422241.51282840851</v>
      </c>
      <c r="G7" s="327">
        <f>+'Oper y Mant con PY'!G59</f>
        <v>427489.57361686917</v>
      </c>
      <c r="H7" s="327">
        <f>+'Oper y Mant con PY'!H59</f>
        <v>458012.49653090781</v>
      </c>
      <c r="I7" s="327">
        <f>+'Oper y Mant con PY'!I59</f>
        <v>437991.42344071146</v>
      </c>
      <c r="J7" s="327">
        <f>+'Oper y Mant con PY'!J59</f>
        <v>443439.55245016993</v>
      </c>
      <c r="K7" s="327">
        <f>+'Oper y Mant con PY'!K59</f>
        <v>449023.16481387435</v>
      </c>
      <c r="L7" s="327">
        <f>+'Oper y Mant con PY'!L59</f>
        <v>454746.62709903507</v>
      </c>
      <c r="M7" s="327">
        <f>+'Oper y Mant con PY'!M59</f>
        <v>485949.39340360998</v>
      </c>
      <c r="N7" s="307"/>
      <c r="O7" s="307"/>
      <c r="P7" s="307"/>
      <c r="Q7" s="307"/>
      <c r="R7" s="307"/>
      <c r="S7" s="307"/>
      <c r="T7" s="307"/>
      <c r="U7" s="307"/>
      <c r="V7" s="307"/>
      <c r="W7" s="307"/>
    </row>
    <row r="8" spans="1:23">
      <c r="A8" s="307"/>
      <c r="B8" s="286" t="s">
        <v>83</v>
      </c>
      <c r="C8" s="328"/>
      <c r="D8" s="328">
        <f>+'Oper y Mant sin PY'!E16</f>
        <v>121284</v>
      </c>
      <c r="E8" s="328">
        <f>+D8</f>
        <v>121284</v>
      </c>
      <c r="F8" s="328">
        <f t="shared" ref="F8:M8" si="0">+E8</f>
        <v>121284</v>
      </c>
      <c r="G8" s="328">
        <f t="shared" si="0"/>
        <v>121284</v>
      </c>
      <c r="H8" s="328">
        <f t="shared" si="0"/>
        <v>121284</v>
      </c>
      <c r="I8" s="328">
        <f t="shared" si="0"/>
        <v>121284</v>
      </c>
      <c r="J8" s="328">
        <f t="shared" si="0"/>
        <v>121284</v>
      </c>
      <c r="K8" s="328">
        <f t="shared" si="0"/>
        <v>121284</v>
      </c>
      <c r="L8" s="328">
        <f t="shared" si="0"/>
        <v>121284</v>
      </c>
      <c r="M8" s="328">
        <f t="shared" si="0"/>
        <v>121284</v>
      </c>
      <c r="N8" s="307"/>
      <c r="O8" s="307"/>
      <c r="P8" s="307"/>
      <c r="Q8" s="307"/>
      <c r="R8" s="307"/>
      <c r="S8" s="307"/>
      <c r="T8" s="307"/>
      <c r="U8" s="307"/>
      <c r="V8" s="307"/>
      <c r="W8" s="307"/>
    </row>
    <row r="9" spans="1:23">
      <c r="A9" s="307"/>
      <c r="B9" s="290" t="s">
        <v>84</v>
      </c>
      <c r="C9" s="298">
        <f>+C6</f>
        <v>203913.5</v>
      </c>
      <c r="D9" s="298">
        <f>+D7-D8</f>
        <v>290430.20350840001</v>
      </c>
      <c r="E9" s="298">
        <f t="shared" ref="E9:M9" si="1">+E7-E8</f>
        <v>295626.30879961839</v>
      </c>
      <c r="F9" s="298">
        <f t="shared" si="1"/>
        <v>300957.51282840851</v>
      </c>
      <c r="G9" s="298">
        <f t="shared" si="1"/>
        <v>306205.57361686917</v>
      </c>
      <c r="H9" s="298">
        <f t="shared" si="1"/>
        <v>336728.49653090781</v>
      </c>
      <c r="I9" s="298">
        <f t="shared" si="1"/>
        <v>316707.42344071146</v>
      </c>
      <c r="J9" s="298">
        <f t="shared" si="1"/>
        <v>322155.55245016993</v>
      </c>
      <c r="K9" s="298">
        <f t="shared" si="1"/>
        <v>327739.16481387435</v>
      </c>
      <c r="L9" s="298">
        <f t="shared" si="1"/>
        <v>333462.62709903507</v>
      </c>
      <c r="M9" s="298">
        <f t="shared" si="1"/>
        <v>364665.39340360998</v>
      </c>
      <c r="N9" s="307"/>
      <c r="O9" s="307"/>
      <c r="P9" s="307"/>
      <c r="Q9" s="307"/>
      <c r="R9" s="307"/>
      <c r="S9" s="307"/>
      <c r="T9" s="307"/>
      <c r="U9" s="307"/>
      <c r="V9" s="307"/>
      <c r="W9" s="307"/>
    </row>
    <row r="10" spans="1:23" ht="8.25" customHeight="1">
      <c r="A10" s="307"/>
      <c r="B10" s="742"/>
      <c r="C10" s="742"/>
      <c r="D10" s="742"/>
      <c r="E10" s="742"/>
      <c r="F10" s="742"/>
      <c r="G10" s="742"/>
      <c r="H10" s="742"/>
      <c r="I10" s="742"/>
      <c r="J10" s="742"/>
      <c r="K10" s="742"/>
      <c r="L10" s="742"/>
      <c r="M10" s="742"/>
      <c r="N10" s="307"/>
      <c r="O10" s="307"/>
      <c r="P10" s="307"/>
      <c r="Q10" s="307"/>
      <c r="R10" s="307"/>
      <c r="S10" s="307"/>
      <c r="T10" s="307"/>
      <c r="U10" s="307"/>
      <c r="V10" s="307"/>
      <c r="W10" s="307"/>
    </row>
    <row r="11" spans="1:23">
      <c r="A11" s="307"/>
      <c r="B11" s="741" t="s">
        <v>85</v>
      </c>
      <c r="C11" s="741"/>
      <c r="D11" s="741"/>
      <c r="E11" s="741"/>
      <c r="F11" s="741"/>
      <c r="G11" s="741"/>
      <c r="H11" s="741"/>
      <c r="I11" s="741"/>
      <c r="J11" s="741"/>
      <c r="K11" s="741"/>
      <c r="L11" s="741"/>
      <c r="M11" s="741"/>
      <c r="N11" s="307"/>
      <c r="O11" s="307"/>
      <c r="P11" s="307"/>
      <c r="Q11" s="307"/>
      <c r="R11" s="307"/>
      <c r="S11" s="307"/>
      <c r="T11" s="307"/>
      <c r="U11" s="307"/>
      <c r="V11" s="307"/>
      <c r="W11" s="307"/>
    </row>
    <row r="12" spans="1:23">
      <c r="A12" s="307"/>
      <c r="B12" s="743" t="s">
        <v>86</v>
      </c>
      <c r="C12" s="743"/>
      <c r="D12" s="743"/>
      <c r="E12" s="743"/>
      <c r="F12" s="743"/>
      <c r="G12" s="743"/>
      <c r="H12" s="743"/>
      <c r="I12" s="743"/>
      <c r="J12" s="743"/>
      <c r="K12" s="743"/>
      <c r="L12" s="743"/>
      <c r="M12" s="743"/>
      <c r="N12" s="307"/>
      <c r="O12" s="307"/>
      <c r="P12" s="307"/>
      <c r="Q12" s="307"/>
      <c r="R12" s="307"/>
      <c r="S12" s="307"/>
      <c r="T12" s="307"/>
      <c r="U12" s="307"/>
      <c r="V12" s="307"/>
      <c r="W12" s="307"/>
    </row>
    <row r="13" spans="1:23">
      <c r="A13" s="307"/>
      <c r="B13" s="740" t="s">
        <v>80</v>
      </c>
      <c r="C13" s="726" t="s">
        <v>25</v>
      </c>
      <c r="D13" s="726"/>
      <c r="E13" s="726"/>
      <c r="F13" s="726"/>
      <c r="G13" s="726"/>
      <c r="H13" s="726"/>
      <c r="I13" s="726"/>
      <c r="J13" s="726"/>
      <c r="K13" s="726"/>
      <c r="L13" s="726"/>
      <c r="M13" s="726"/>
      <c r="N13" s="307"/>
      <c r="O13" s="307"/>
      <c r="P13" s="307"/>
      <c r="Q13" s="307"/>
      <c r="R13" s="307"/>
      <c r="S13" s="307"/>
      <c r="T13" s="307"/>
      <c r="U13" s="307"/>
      <c r="V13" s="307"/>
      <c r="W13" s="307"/>
    </row>
    <row r="14" spans="1:23">
      <c r="A14" s="307"/>
      <c r="B14" s="740"/>
      <c r="C14" s="306">
        <v>0</v>
      </c>
      <c r="D14" s="306">
        <v>1</v>
      </c>
      <c r="E14" s="306">
        <v>2</v>
      </c>
      <c r="F14" s="306">
        <v>3</v>
      </c>
      <c r="G14" s="306">
        <v>4</v>
      </c>
      <c r="H14" s="306">
        <v>5</v>
      </c>
      <c r="I14" s="306">
        <v>6</v>
      </c>
      <c r="J14" s="306">
        <v>7</v>
      </c>
      <c r="K14" s="306">
        <v>8</v>
      </c>
      <c r="L14" s="306">
        <v>9</v>
      </c>
      <c r="M14" s="306">
        <v>10</v>
      </c>
      <c r="N14" s="307"/>
      <c r="O14" s="307"/>
      <c r="P14" s="307"/>
      <c r="Q14" s="307"/>
      <c r="R14" s="307"/>
      <c r="S14" s="307"/>
      <c r="T14" s="307"/>
      <c r="U14" s="307"/>
      <c r="V14" s="307"/>
      <c r="W14" s="307"/>
    </row>
    <row r="15" spans="1:23">
      <c r="A15" s="307"/>
      <c r="B15" s="284" t="s">
        <v>81</v>
      </c>
      <c r="C15" s="326">
        <f>+'Presupuesto Pre-Operativo 1'!J33</f>
        <v>173198.3345</v>
      </c>
      <c r="D15" s="326"/>
      <c r="E15" s="326"/>
      <c r="F15" s="326"/>
      <c r="G15" s="326"/>
      <c r="H15" s="326"/>
      <c r="I15" s="326"/>
      <c r="J15" s="326"/>
      <c r="K15" s="326"/>
      <c r="L15" s="326"/>
      <c r="M15" s="326"/>
      <c r="N15" s="307"/>
      <c r="O15" s="307"/>
      <c r="P15" s="307"/>
      <c r="Q15" s="307"/>
      <c r="R15" s="307"/>
      <c r="S15" s="307"/>
      <c r="T15" s="307"/>
      <c r="U15" s="307"/>
      <c r="V15" s="307"/>
      <c r="W15" s="307"/>
    </row>
    <row r="16" spans="1:23">
      <c r="A16" s="307"/>
      <c r="B16" s="285" t="s">
        <v>82</v>
      </c>
      <c r="C16" s="327"/>
      <c r="D16" s="327">
        <f>+'Oper y Mant con PY'!D67</f>
        <v>358510.73837161477</v>
      </c>
      <c r="E16" s="327">
        <f>+'Oper y Mant con PY'!E67</f>
        <v>362911.83955327678</v>
      </c>
      <c r="F16" s="327">
        <f>+'Oper y Mant con PY'!F67</f>
        <v>367427.36936566199</v>
      </c>
      <c r="G16" s="327">
        <f>+'Oper y Mant con PY'!G67</f>
        <v>371872.47685348819</v>
      </c>
      <c r="H16" s="327">
        <f>+'Oper y Mant con PY'!H67</f>
        <v>397725.39256167889</v>
      </c>
      <c r="I16" s="327">
        <f>+'Oper y Mant con PY'!I67</f>
        <v>380767.54365428258</v>
      </c>
      <c r="J16" s="327">
        <f>+'Oper y Mant con PY'!J67</f>
        <v>385382.10892529396</v>
      </c>
      <c r="K16" s="327">
        <f>+'Oper y Mant con PY'!K67</f>
        <v>390111.42859735159</v>
      </c>
      <c r="L16" s="327">
        <f>+'Oper y Mant con PY'!L67</f>
        <v>394959.20115288271</v>
      </c>
      <c r="M16" s="327">
        <f>+'Oper y Mant con PY'!M67</f>
        <v>421387.94421285763</v>
      </c>
      <c r="N16" s="307"/>
      <c r="O16" s="307"/>
      <c r="P16" s="307"/>
      <c r="Q16" s="307"/>
      <c r="R16" s="307"/>
      <c r="S16" s="307"/>
      <c r="T16" s="307"/>
      <c r="U16" s="307"/>
      <c r="V16" s="307"/>
      <c r="W16" s="307"/>
    </row>
    <row r="17" spans="1:23">
      <c r="A17" s="307"/>
      <c r="B17" s="286" t="s">
        <v>83</v>
      </c>
      <c r="C17" s="328"/>
      <c r="D17" s="328">
        <f>+'Oper y Mant sin PY'!G16</f>
        <v>109912.356</v>
      </c>
      <c r="E17" s="328">
        <f>+D17</f>
        <v>109912.356</v>
      </c>
      <c r="F17" s="328">
        <f t="shared" ref="F17:M17" si="2">+E17</f>
        <v>109912.356</v>
      </c>
      <c r="G17" s="328">
        <f t="shared" si="2"/>
        <v>109912.356</v>
      </c>
      <c r="H17" s="328">
        <f t="shared" si="2"/>
        <v>109912.356</v>
      </c>
      <c r="I17" s="328">
        <f t="shared" si="2"/>
        <v>109912.356</v>
      </c>
      <c r="J17" s="328">
        <f t="shared" si="2"/>
        <v>109912.356</v>
      </c>
      <c r="K17" s="328">
        <f t="shared" si="2"/>
        <v>109912.356</v>
      </c>
      <c r="L17" s="328">
        <f t="shared" si="2"/>
        <v>109912.356</v>
      </c>
      <c r="M17" s="328">
        <f t="shared" si="2"/>
        <v>109912.356</v>
      </c>
      <c r="N17" s="307"/>
      <c r="O17" s="307"/>
      <c r="P17" s="307"/>
      <c r="Q17" s="307"/>
      <c r="R17" s="307"/>
      <c r="S17" s="307"/>
      <c r="T17" s="307"/>
      <c r="U17" s="307"/>
      <c r="V17" s="307"/>
      <c r="W17" s="307"/>
    </row>
    <row r="18" spans="1:23">
      <c r="A18" s="307"/>
      <c r="B18" s="290" t="s">
        <v>84</v>
      </c>
      <c r="C18" s="298">
        <f>+C15</f>
        <v>173198.3345</v>
      </c>
      <c r="D18" s="298">
        <f t="shared" ref="D18:M18" si="3">+D16-D17</f>
        <v>248598.38237161477</v>
      </c>
      <c r="E18" s="298">
        <f t="shared" si="3"/>
        <v>252999.48355327678</v>
      </c>
      <c r="F18" s="298">
        <f t="shared" si="3"/>
        <v>257515.01336566199</v>
      </c>
      <c r="G18" s="298">
        <f t="shared" si="3"/>
        <v>261960.12085348819</v>
      </c>
      <c r="H18" s="298">
        <f t="shared" si="3"/>
        <v>287813.03656167886</v>
      </c>
      <c r="I18" s="298">
        <f t="shared" si="3"/>
        <v>270855.18765428255</v>
      </c>
      <c r="J18" s="298">
        <f t="shared" si="3"/>
        <v>275469.75292529399</v>
      </c>
      <c r="K18" s="298">
        <f t="shared" si="3"/>
        <v>280199.07259735162</v>
      </c>
      <c r="L18" s="298">
        <f t="shared" si="3"/>
        <v>285046.84515288274</v>
      </c>
      <c r="M18" s="298">
        <f t="shared" si="3"/>
        <v>311475.5882128576</v>
      </c>
      <c r="N18" s="307"/>
      <c r="O18" s="307"/>
      <c r="P18" s="307"/>
      <c r="Q18" s="307"/>
      <c r="R18" s="307"/>
      <c r="S18" s="307"/>
      <c r="T18" s="307"/>
      <c r="U18" s="307"/>
      <c r="V18" s="307"/>
      <c r="W18" s="307"/>
    </row>
    <row r="19" spans="1:23" ht="8.25" customHeight="1">
      <c r="A19" s="307"/>
      <c r="B19" s="287"/>
      <c r="C19" s="287"/>
      <c r="D19" s="287"/>
      <c r="E19" s="287"/>
      <c r="F19" s="287"/>
      <c r="G19" s="287"/>
      <c r="H19" s="287"/>
      <c r="I19" s="287"/>
      <c r="J19" s="287"/>
      <c r="K19" s="287"/>
      <c r="L19" s="287"/>
      <c r="M19" s="287"/>
      <c r="N19" s="307"/>
      <c r="O19" s="307"/>
      <c r="P19" s="307"/>
      <c r="Q19" s="307"/>
      <c r="R19" s="307"/>
      <c r="S19" s="307"/>
      <c r="T19" s="307"/>
      <c r="U19" s="307"/>
      <c r="V19" s="307"/>
      <c r="W19" s="307"/>
    </row>
    <row r="20" spans="1:23" ht="11.25" customHeight="1">
      <c r="A20" s="307"/>
      <c r="B20" s="329"/>
      <c r="C20" s="329"/>
      <c r="D20" s="329"/>
      <c r="E20" s="329"/>
      <c r="F20" s="329"/>
      <c r="G20" s="329"/>
      <c r="H20" s="329"/>
      <c r="I20" s="329"/>
      <c r="J20" s="329"/>
      <c r="K20" s="329"/>
      <c r="L20" s="329"/>
      <c r="M20" s="329"/>
      <c r="N20" s="307"/>
      <c r="O20" s="307"/>
      <c r="P20" s="307"/>
      <c r="Q20" s="307"/>
      <c r="R20" s="307"/>
      <c r="S20" s="307"/>
      <c r="T20" s="307"/>
      <c r="U20" s="307"/>
      <c r="V20" s="307"/>
      <c r="W20" s="307"/>
    </row>
    <row r="21" spans="1:23" ht="8.25" customHeight="1">
      <c r="A21" s="307"/>
      <c r="B21" s="744"/>
      <c r="C21" s="744"/>
      <c r="D21" s="744"/>
      <c r="E21" s="744"/>
      <c r="F21" s="744"/>
      <c r="G21" s="744"/>
      <c r="H21" s="744"/>
      <c r="I21" s="744"/>
      <c r="J21" s="744"/>
      <c r="K21" s="744"/>
      <c r="L21" s="744"/>
      <c r="M21" s="744"/>
      <c r="N21" s="307"/>
      <c r="O21" s="307"/>
      <c r="P21" s="307"/>
      <c r="Q21" s="307"/>
      <c r="R21" s="307"/>
      <c r="S21" s="307"/>
      <c r="T21" s="307"/>
      <c r="U21" s="307"/>
      <c r="V21" s="307"/>
      <c r="W21" s="307"/>
    </row>
    <row r="22" spans="1:23">
      <c r="A22" s="307"/>
      <c r="B22" s="741" t="s">
        <v>88</v>
      </c>
      <c r="C22" s="741"/>
      <c r="D22" s="741"/>
      <c r="E22" s="741"/>
      <c r="F22" s="741"/>
      <c r="G22" s="741"/>
      <c r="H22" s="741"/>
      <c r="I22" s="741"/>
      <c r="J22" s="741"/>
      <c r="K22" s="741"/>
      <c r="L22" s="741"/>
      <c r="M22" s="741"/>
      <c r="N22" s="307"/>
      <c r="O22" s="307"/>
      <c r="P22" s="307"/>
      <c r="Q22" s="307"/>
      <c r="R22" s="307"/>
      <c r="S22" s="307"/>
      <c r="T22" s="307"/>
      <c r="U22" s="307"/>
      <c r="V22" s="307"/>
      <c r="W22" s="307"/>
    </row>
    <row r="23" spans="1:23">
      <c r="A23" s="307"/>
      <c r="B23" s="727" t="s">
        <v>86</v>
      </c>
      <c r="C23" s="727"/>
      <c r="D23" s="727"/>
      <c r="E23" s="727"/>
      <c r="F23" s="727"/>
      <c r="G23" s="727"/>
      <c r="H23" s="727"/>
      <c r="I23" s="727"/>
      <c r="J23" s="727"/>
      <c r="K23" s="727"/>
      <c r="L23" s="727"/>
      <c r="M23" s="727"/>
      <c r="N23" s="307"/>
      <c r="O23" s="307"/>
      <c r="P23" s="307"/>
      <c r="Q23" s="307"/>
      <c r="R23" s="307"/>
      <c r="S23" s="307"/>
      <c r="T23" s="307"/>
      <c r="U23" s="307"/>
      <c r="V23" s="307"/>
      <c r="W23" s="307"/>
    </row>
    <row r="24" spans="1:23">
      <c r="A24" s="307"/>
      <c r="B24" s="740" t="s">
        <v>80</v>
      </c>
      <c r="C24" s="726" t="s">
        <v>25</v>
      </c>
      <c r="D24" s="726"/>
      <c r="E24" s="726"/>
      <c r="F24" s="726"/>
      <c r="G24" s="726"/>
      <c r="H24" s="726"/>
      <c r="I24" s="726"/>
      <c r="J24" s="726"/>
      <c r="K24" s="726"/>
      <c r="L24" s="726"/>
      <c r="M24" s="726"/>
      <c r="N24" s="307"/>
      <c r="O24" s="307"/>
      <c r="P24" s="307"/>
      <c r="Q24" s="307"/>
      <c r="R24" s="307"/>
      <c r="S24" s="307"/>
      <c r="T24" s="307"/>
      <c r="U24" s="307"/>
      <c r="V24" s="307"/>
      <c r="W24" s="307"/>
    </row>
    <row r="25" spans="1:23">
      <c r="A25" s="307"/>
      <c r="B25" s="740"/>
      <c r="C25" s="306">
        <v>0</v>
      </c>
      <c r="D25" s="306">
        <v>1</v>
      </c>
      <c r="E25" s="306">
        <v>2</v>
      </c>
      <c r="F25" s="306">
        <v>3</v>
      </c>
      <c r="G25" s="306">
        <v>4</v>
      </c>
      <c r="H25" s="306">
        <v>5</v>
      </c>
      <c r="I25" s="306">
        <v>6</v>
      </c>
      <c r="J25" s="306">
        <v>7</v>
      </c>
      <c r="K25" s="306">
        <v>8</v>
      </c>
      <c r="L25" s="306">
        <v>9</v>
      </c>
      <c r="M25" s="306">
        <v>10</v>
      </c>
      <c r="N25" s="307"/>
      <c r="O25" s="307"/>
      <c r="P25" s="307"/>
      <c r="Q25" s="307"/>
      <c r="R25" s="307"/>
      <c r="S25" s="307"/>
      <c r="T25" s="307"/>
      <c r="U25" s="307"/>
      <c r="V25" s="307"/>
      <c r="W25" s="307"/>
    </row>
    <row r="26" spans="1:23">
      <c r="A26" s="307"/>
      <c r="B26" s="284" t="s">
        <v>81</v>
      </c>
      <c r="C26" s="326">
        <f>+'Oper y Mant con PY'!F44</f>
        <v>57000</v>
      </c>
      <c r="D26" s="326"/>
      <c r="E26" s="326"/>
      <c r="F26" s="326"/>
      <c r="G26" s="326"/>
      <c r="H26" s="326"/>
      <c r="I26" s="326"/>
      <c r="J26" s="326"/>
      <c r="K26" s="326"/>
      <c r="L26" s="326"/>
      <c r="M26" s="326"/>
      <c r="N26" s="307"/>
      <c r="O26" s="307"/>
      <c r="P26" s="307"/>
      <c r="Q26" s="307"/>
      <c r="R26" s="307"/>
      <c r="S26" s="307"/>
      <c r="T26" s="307"/>
      <c r="U26" s="307"/>
      <c r="V26" s="307"/>
      <c r="W26" s="307"/>
    </row>
    <row r="27" spans="1:23">
      <c r="A27" s="307"/>
      <c r="B27" s="285" t="s">
        <v>82</v>
      </c>
      <c r="C27" s="327"/>
      <c r="D27" s="327">
        <f>+'Oper y Mant con PY'!D79</f>
        <v>449714.20350840001</v>
      </c>
      <c r="E27" s="327">
        <f>+'Oper y Mant con PY'!E79</f>
        <v>454910.30879961839</v>
      </c>
      <c r="F27" s="327">
        <f>+'Oper y Mant con PY'!F79</f>
        <v>460241.51282840851</v>
      </c>
      <c r="G27" s="327">
        <f>+'Oper y Mant con PY'!G79</f>
        <v>465489.57361686917</v>
      </c>
      <c r="H27" s="327">
        <f>+'Oper y Mant con PY'!H79</f>
        <v>476712.49653090781</v>
      </c>
      <c r="I27" s="327">
        <f>+'Oper y Mant con PY'!I79</f>
        <v>475991.42344071146</v>
      </c>
      <c r="J27" s="327">
        <f>+'Oper y Mant con PY'!J79</f>
        <v>481439.55245016993</v>
      </c>
      <c r="K27" s="327">
        <f>+'Oper y Mant con PY'!K79</f>
        <v>487023.16481387435</v>
      </c>
      <c r="L27" s="327">
        <f>+'Oper y Mant con PY'!L79</f>
        <v>492746.62709903507</v>
      </c>
      <c r="M27" s="327">
        <f>+'Oper y Mant con PY'!M79</f>
        <v>504649.39340360998</v>
      </c>
      <c r="N27" s="307"/>
      <c r="O27" s="307"/>
      <c r="P27" s="307"/>
      <c r="Q27" s="307"/>
      <c r="R27" s="307"/>
      <c r="S27" s="307"/>
      <c r="T27" s="307"/>
      <c r="U27" s="307"/>
      <c r="V27" s="307"/>
      <c r="W27" s="307"/>
    </row>
    <row r="28" spans="1:23">
      <c r="A28" s="307"/>
      <c r="B28" s="286" t="s">
        <v>83</v>
      </c>
      <c r="C28" s="328"/>
      <c r="D28" s="328">
        <f>+'Oper y Mant sin PY'!E16</f>
        <v>121284</v>
      </c>
      <c r="E28" s="328">
        <f>+D28</f>
        <v>121284</v>
      </c>
      <c r="F28" s="328">
        <f t="shared" ref="F28:M28" si="4">+E28</f>
        <v>121284</v>
      </c>
      <c r="G28" s="328">
        <f t="shared" si="4"/>
        <v>121284</v>
      </c>
      <c r="H28" s="328">
        <f t="shared" si="4"/>
        <v>121284</v>
      </c>
      <c r="I28" s="328">
        <f t="shared" si="4"/>
        <v>121284</v>
      </c>
      <c r="J28" s="328">
        <f t="shared" si="4"/>
        <v>121284</v>
      </c>
      <c r="K28" s="328">
        <f t="shared" si="4"/>
        <v>121284</v>
      </c>
      <c r="L28" s="328">
        <f t="shared" si="4"/>
        <v>121284</v>
      </c>
      <c r="M28" s="328">
        <f t="shared" si="4"/>
        <v>121284</v>
      </c>
      <c r="N28" s="307"/>
      <c r="O28" s="307"/>
      <c r="P28" s="307"/>
      <c r="Q28" s="307"/>
      <c r="R28" s="307"/>
      <c r="S28" s="307"/>
      <c r="T28" s="307"/>
      <c r="U28" s="307"/>
      <c r="V28" s="307"/>
      <c r="W28" s="307"/>
    </row>
    <row r="29" spans="1:23">
      <c r="A29" s="307"/>
      <c r="B29" s="290" t="s">
        <v>84</v>
      </c>
      <c r="C29" s="298">
        <f>+C26</f>
        <v>57000</v>
      </c>
      <c r="D29" s="298">
        <f t="shared" ref="D29:M29" si="5">+D27-D28</f>
        <v>328430.20350840001</v>
      </c>
      <c r="E29" s="298">
        <f t="shared" si="5"/>
        <v>333626.30879961839</v>
      </c>
      <c r="F29" s="298">
        <f t="shared" si="5"/>
        <v>338957.51282840851</v>
      </c>
      <c r="G29" s="298">
        <f t="shared" si="5"/>
        <v>344205.57361686917</v>
      </c>
      <c r="H29" s="298">
        <f t="shared" si="5"/>
        <v>355428.49653090781</v>
      </c>
      <c r="I29" s="298">
        <f t="shared" si="5"/>
        <v>354707.42344071146</v>
      </c>
      <c r="J29" s="298">
        <f t="shared" si="5"/>
        <v>360155.55245016993</v>
      </c>
      <c r="K29" s="298">
        <f t="shared" si="5"/>
        <v>365739.16481387435</v>
      </c>
      <c r="L29" s="298">
        <f t="shared" si="5"/>
        <v>371462.62709903507</v>
      </c>
      <c r="M29" s="298">
        <f t="shared" si="5"/>
        <v>383365.39340360998</v>
      </c>
      <c r="N29" s="307"/>
      <c r="O29" s="307"/>
      <c r="P29" s="307"/>
      <c r="Q29" s="307"/>
      <c r="R29" s="307"/>
      <c r="S29" s="307"/>
      <c r="T29" s="307"/>
      <c r="U29" s="307"/>
      <c r="V29" s="307"/>
      <c r="W29" s="307"/>
    </row>
    <row r="30" spans="1:23" ht="8.25" customHeight="1">
      <c r="A30" s="307"/>
      <c r="B30" s="742"/>
      <c r="C30" s="742"/>
      <c r="D30" s="742"/>
      <c r="E30" s="742"/>
      <c r="F30" s="742"/>
      <c r="G30" s="742"/>
      <c r="H30" s="742"/>
      <c r="I30" s="742"/>
      <c r="J30" s="742"/>
      <c r="K30" s="742"/>
      <c r="L30" s="742"/>
      <c r="M30" s="742"/>
      <c r="N30" s="307"/>
      <c r="O30" s="307"/>
      <c r="P30" s="307"/>
      <c r="Q30" s="307"/>
      <c r="R30" s="307"/>
      <c r="S30" s="307"/>
      <c r="T30" s="307"/>
      <c r="U30" s="307"/>
      <c r="V30" s="307"/>
      <c r="W30" s="307"/>
    </row>
    <row r="31" spans="1:23">
      <c r="A31" s="307"/>
      <c r="B31" s="741" t="s">
        <v>89</v>
      </c>
      <c r="C31" s="741"/>
      <c r="D31" s="741"/>
      <c r="E31" s="741"/>
      <c r="F31" s="741"/>
      <c r="G31" s="741"/>
      <c r="H31" s="741"/>
      <c r="I31" s="741"/>
      <c r="J31" s="741"/>
      <c r="K31" s="741"/>
      <c r="L31" s="741"/>
      <c r="M31" s="741"/>
      <c r="N31" s="307"/>
      <c r="O31" s="307"/>
      <c r="P31" s="307"/>
      <c r="Q31" s="307"/>
      <c r="R31" s="307"/>
      <c r="S31" s="307"/>
      <c r="T31" s="307"/>
      <c r="U31" s="307"/>
      <c r="V31" s="307"/>
      <c r="W31" s="307"/>
    </row>
    <row r="32" spans="1:23">
      <c r="A32" s="307"/>
      <c r="B32" s="727" t="s">
        <v>86</v>
      </c>
      <c r="C32" s="727"/>
      <c r="D32" s="727"/>
      <c r="E32" s="727"/>
      <c r="F32" s="727"/>
      <c r="G32" s="727"/>
      <c r="H32" s="727"/>
      <c r="I32" s="727"/>
      <c r="J32" s="727"/>
      <c r="K32" s="727"/>
      <c r="L32" s="727"/>
      <c r="M32" s="727"/>
      <c r="N32" s="307"/>
      <c r="O32" s="307"/>
      <c r="P32" s="307"/>
      <c r="Q32" s="307"/>
      <c r="R32" s="307"/>
      <c r="S32" s="307"/>
      <c r="T32" s="307"/>
      <c r="U32" s="307"/>
      <c r="V32" s="307"/>
      <c r="W32" s="307"/>
    </row>
    <row r="33" spans="1:23">
      <c r="A33" s="307"/>
      <c r="B33" s="740" t="s">
        <v>80</v>
      </c>
      <c r="C33" s="726" t="s">
        <v>25</v>
      </c>
      <c r="D33" s="726"/>
      <c r="E33" s="726"/>
      <c r="F33" s="726"/>
      <c r="G33" s="726"/>
      <c r="H33" s="726"/>
      <c r="I33" s="726"/>
      <c r="J33" s="726"/>
      <c r="K33" s="726"/>
      <c r="L33" s="726"/>
      <c r="M33" s="726"/>
      <c r="N33" s="307"/>
      <c r="O33" s="307"/>
      <c r="P33" s="307"/>
      <c r="Q33" s="307"/>
      <c r="R33" s="307"/>
      <c r="S33" s="307"/>
      <c r="T33" s="307"/>
      <c r="U33" s="307"/>
      <c r="V33" s="307"/>
      <c r="W33" s="307"/>
    </row>
    <row r="34" spans="1:23">
      <c r="A34" s="307"/>
      <c r="B34" s="740"/>
      <c r="C34" s="306">
        <v>0</v>
      </c>
      <c r="D34" s="306">
        <v>1</v>
      </c>
      <c r="E34" s="306">
        <v>2</v>
      </c>
      <c r="F34" s="306">
        <v>3</v>
      </c>
      <c r="G34" s="306">
        <v>4</v>
      </c>
      <c r="H34" s="306">
        <v>5</v>
      </c>
      <c r="I34" s="306">
        <v>6</v>
      </c>
      <c r="J34" s="306">
        <v>7</v>
      </c>
      <c r="K34" s="306">
        <v>8</v>
      </c>
      <c r="L34" s="306">
        <v>9</v>
      </c>
      <c r="M34" s="306">
        <v>10</v>
      </c>
      <c r="N34" s="307"/>
      <c r="O34" s="307"/>
      <c r="P34" s="307"/>
      <c r="Q34" s="307"/>
      <c r="R34" s="307"/>
      <c r="S34" s="307"/>
      <c r="T34" s="307"/>
      <c r="U34" s="307"/>
      <c r="V34" s="307"/>
      <c r="W34" s="307"/>
    </row>
    <row r="35" spans="1:23">
      <c r="A35" s="307"/>
      <c r="B35" s="284" t="s">
        <v>81</v>
      </c>
      <c r="C35" s="326">
        <f>+C26*0.847</f>
        <v>48279</v>
      </c>
      <c r="D35" s="326"/>
      <c r="E35" s="326"/>
      <c r="F35" s="326"/>
      <c r="G35" s="326"/>
      <c r="H35" s="326"/>
      <c r="I35" s="326"/>
      <c r="J35" s="326"/>
      <c r="K35" s="326"/>
      <c r="L35" s="326"/>
      <c r="M35" s="326"/>
      <c r="N35" s="307"/>
      <c r="O35" s="307"/>
      <c r="P35" s="307"/>
      <c r="Q35" s="307"/>
      <c r="R35" s="307"/>
      <c r="S35" s="307"/>
      <c r="T35" s="307"/>
      <c r="U35" s="307"/>
      <c r="V35" s="307"/>
      <c r="W35" s="307"/>
    </row>
    <row r="36" spans="1:23">
      <c r="A36" s="307"/>
      <c r="B36" s="285" t="s">
        <v>82</v>
      </c>
      <c r="C36" s="327"/>
      <c r="D36" s="327">
        <f>+'Oper y Mant con PY'!D87</f>
        <v>390696.73837161477</v>
      </c>
      <c r="E36" s="327">
        <f>+'Oper y Mant con PY'!E87</f>
        <v>395097.83955327678</v>
      </c>
      <c r="F36" s="327">
        <f>+'Oper y Mant con PY'!F87</f>
        <v>399613.36936566199</v>
      </c>
      <c r="G36" s="327">
        <f>+'Oper y Mant con PY'!G87</f>
        <v>404058.47685348819</v>
      </c>
      <c r="H36" s="327">
        <f>+'Oper y Mant con PY'!H87</f>
        <v>413564.29256167891</v>
      </c>
      <c r="I36" s="327">
        <f>+'Oper y Mant con PY'!I87</f>
        <v>412953.54365428258</v>
      </c>
      <c r="J36" s="327">
        <f>+'Oper y Mant con PY'!J87</f>
        <v>417568.10892529396</v>
      </c>
      <c r="K36" s="327">
        <f>+'Oper y Mant con PY'!K87</f>
        <v>422297.42859735159</v>
      </c>
      <c r="L36" s="327">
        <f>+'Oper y Mant con PY'!L87</f>
        <v>427145.20115288271</v>
      </c>
      <c r="M36" s="327">
        <f>+'Oper y Mant con PY'!M87</f>
        <v>437226.84421285766</v>
      </c>
      <c r="N36" s="307"/>
      <c r="O36" s="307"/>
      <c r="P36" s="307"/>
      <c r="Q36" s="307"/>
      <c r="R36" s="307"/>
      <c r="S36" s="307"/>
      <c r="T36" s="307"/>
      <c r="U36" s="307"/>
      <c r="V36" s="307"/>
      <c r="W36" s="307"/>
    </row>
    <row r="37" spans="1:23">
      <c r="A37" s="307"/>
      <c r="B37" s="286" t="s">
        <v>83</v>
      </c>
      <c r="C37" s="328"/>
      <c r="D37" s="328">
        <f>+'Oper y Mant sin PY'!G16</f>
        <v>109912.356</v>
      </c>
      <c r="E37" s="328">
        <f>+D37</f>
        <v>109912.356</v>
      </c>
      <c r="F37" s="328">
        <f t="shared" ref="F37:M37" si="6">+E37</f>
        <v>109912.356</v>
      </c>
      <c r="G37" s="328">
        <f t="shared" si="6"/>
        <v>109912.356</v>
      </c>
      <c r="H37" s="328">
        <f t="shared" si="6"/>
        <v>109912.356</v>
      </c>
      <c r="I37" s="328">
        <f t="shared" si="6"/>
        <v>109912.356</v>
      </c>
      <c r="J37" s="328">
        <f t="shared" si="6"/>
        <v>109912.356</v>
      </c>
      <c r="K37" s="328">
        <f t="shared" si="6"/>
        <v>109912.356</v>
      </c>
      <c r="L37" s="328">
        <f t="shared" si="6"/>
        <v>109912.356</v>
      </c>
      <c r="M37" s="328">
        <f t="shared" si="6"/>
        <v>109912.356</v>
      </c>
      <c r="N37" s="307"/>
      <c r="O37" s="307"/>
      <c r="P37" s="307"/>
      <c r="Q37" s="307"/>
      <c r="R37" s="307"/>
      <c r="S37" s="307"/>
      <c r="T37" s="307"/>
      <c r="U37" s="307"/>
      <c r="V37" s="307"/>
      <c r="W37" s="307"/>
    </row>
    <row r="38" spans="1:23">
      <c r="A38" s="307"/>
      <c r="B38" s="290" t="s">
        <v>84</v>
      </c>
      <c r="C38" s="298">
        <f>+C35</f>
        <v>48279</v>
      </c>
      <c r="D38" s="298">
        <f t="shared" ref="D38:M38" si="7">+D36-D37</f>
        <v>280784.3823716148</v>
      </c>
      <c r="E38" s="298">
        <f t="shared" si="7"/>
        <v>285185.48355327675</v>
      </c>
      <c r="F38" s="298">
        <f t="shared" si="7"/>
        <v>289701.01336566196</v>
      </c>
      <c r="G38" s="298">
        <f t="shared" si="7"/>
        <v>294146.12085348822</v>
      </c>
      <c r="H38" s="298">
        <f t="shared" si="7"/>
        <v>303651.93656167889</v>
      </c>
      <c r="I38" s="298">
        <f t="shared" si="7"/>
        <v>303041.18765428255</v>
      </c>
      <c r="J38" s="298">
        <f t="shared" si="7"/>
        <v>307655.75292529399</v>
      </c>
      <c r="K38" s="298">
        <f t="shared" si="7"/>
        <v>312385.07259735162</v>
      </c>
      <c r="L38" s="298">
        <f t="shared" si="7"/>
        <v>317232.84515288274</v>
      </c>
      <c r="M38" s="298">
        <f t="shared" si="7"/>
        <v>327314.48821285763</v>
      </c>
      <c r="N38" s="307"/>
      <c r="O38" s="307"/>
      <c r="P38" s="307"/>
      <c r="Q38" s="307"/>
      <c r="R38" s="307"/>
      <c r="S38" s="307"/>
      <c r="T38" s="307"/>
      <c r="U38" s="307"/>
      <c r="V38" s="307"/>
      <c r="W38" s="307"/>
    </row>
    <row r="39" spans="1:23">
      <c r="A39" s="307"/>
      <c r="B39" s="307"/>
      <c r="C39" s="307"/>
      <c r="D39" s="307"/>
      <c r="E39" s="307"/>
      <c r="F39" s="307"/>
      <c r="G39" s="307"/>
      <c r="H39" s="307"/>
      <c r="I39" s="307"/>
      <c r="J39" s="307"/>
      <c r="K39" s="307"/>
      <c r="L39" s="307"/>
      <c r="M39" s="307"/>
      <c r="N39" s="307"/>
      <c r="O39" s="307"/>
      <c r="P39" s="307"/>
      <c r="Q39" s="307"/>
      <c r="R39" s="307"/>
      <c r="S39" s="307"/>
      <c r="T39" s="307"/>
      <c r="U39" s="307"/>
      <c r="V39" s="307"/>
      <c r="W39" s="307"/>
    </row>
    <row r="40" spans="1:23">
      <c r="A40" s="307"/>
      <c r="B40" s="307"/>
      <c r="C40" s="307"/>
      <c r="D40" s="307"/>
      <c r="E40" s="307"/>
      <c r="F40" s="307"/>
      <c r="G40" s="307"/>
      <c r="H40" s="307"/>
      <c r="I40" s="307"/>
      <c r="J40" s="307"/>
      <c r="K40" s="307"/>
      <c r="L40" s="307"/>
      <c r="M40" s="307"/>
      <c r="N40" s="307"/>
      <c r="O40" s="307"/>
      <c r="P40" s="307"/>
      <c r="Q40" s="307"/>
      <c r="R40" s="307"/>
      <c r="S40" s="307"/>
      <c r="T40" s="307"/>
      <c r="U40" s="307"/>
      <c r="V40" s="307"/>
      <c r="W40" s="307"/>
    </row>
    <row r="41" spans="1:23">
      <c r="A41" s="307"/>
      <c r="B41" s="307"/>
      <c r="C41" s="307"/>
      <c r="D41" s="307"/>
      <c r="E41" s="307"/>
      <c r="F41" s="307"/>
      <c r="G41" s="307"/>
      <c r="H41" s="307"/>
      <c r="I41" s="307"/>
      <c r="J41" s="307"/>
      <c r="K41" s="307"/>
      <c r="L41" s="307"/>
      <c r="M41" s="307"/>
      <c r="N41" s="307"/>
      <c r="O41" s="307"/>
      <c r="P41" s="307"/>
      <c r="Q41" s="307"/>
      <c r="R41" s="307"/>
      <c r="S41" s="307"/>
      <c r="T41" s="307"/>
      <c r="U41" s="307"/>
      <c r="V41" s="307"/>
      <c r="W41" s="307"/>
    </row>
    <row r="42" spans="1:23">
      <c r="A42" s="307"/>
      <c r="B42" s="307"/>
      <c r="C42" s="307"/>
      <c r="D42" s="307"/>
      <c r="E42" s="307"/>
      <c r="F42" s="307"/>
      <c r="G42" s="307"/>
      <c r="H42" s="307"/>
      <c r="I42" s="307"/>
      <c r="J42" s="307"/>
      <c r="K42" s="307"/>
      <c r="L42" s="307"/>
      <c r="M42" s="307"/>
      <c r="N42" s="307"/>
      <c r="O42" s="307"/>
      <c r="P42" s="307"/>
      <c r="Q42" s="307"/>
      <c r="R42" s="307"/>
      <c r="S42" s="307"/>
      <c r="T42" s="307"/>
      <c r="U42" s="307"/>
      <c r="V42" s="307"/>
      <c r="W42" s="307"/>
    </row>
    <row r="43" spans="1:23">
      <c r="A43" s="307"/>
      <c r="B43" s="307"/>
      <c r="C43" s="311"/>
      <c r="D43" s="311"/>
      <c r="E43" s="307"/>
      <c r="F43" s="307"/>
      <c r="G43" s="307"/>
      <c r="H43" s="307"/>
      <c r="I43" s="307"/>
      <c r="J43" s="307"/>
      <c r="K43" s="307"/>
      <c r="L43" s="307"/>
      <c r="M43" s="307"/>
      <c r="N43" s="307"/>
      <c r="O43" s="307"/>
      <c r="P43" s="307"/>
      <c r="Q43" s="307"/>
      <c r="R43" s="307"/>
      <c r="S43" s="307"/>
      <c r="T43" s="307"/>
      <c r="U43" s="307"/>
      <c r="V43" s="307"/>
      <c r="W43" s="307"/>
    </row>
    <row r="44" spans="1:23">
      <c r="A44" s="307"/>
      <c r="B44" s="307"/>
      <c r="C44" s="307"/>
      <c r="D44" s="307"/>
      <c r="E44" s="307"/>
      <c r="F44" s="307"/>
      <c r="G44" s="307"/>
      <c r="H44" s="307"/>
      <c r="I44" s="307"/>
      <c r="J44" s="307"/>
      <c r="K44" s="307"/>
      <c r="L44" s="307"/>
      <c r="M44" s="307"/>
      <c r="N44" s="307"/>
      <c r="O44" s="307"/>
      <c r="P44" s="307"/>
      <c r="Q44" s="307"/>
      <c r="R44" s="307"/>
      <c r="S44" s="307"/>
      <c r="T44" s="307"/>
      <c r="U44" s="307"/>
      <c r="V44" s="307"/>
      <c r="W44" s="307"/>
    </row>
    <row r="45" spans="1:23">
      <c r="A45" s="307"/>
      <c r="B45" s="307"/>
      <c r="C45" s="307"/>
      <c r="D45" s="307"/>
      <c r="E45" s="307"/>
      <c r="F45" s="307"/>
      <c r="G45" s="307"/>
      <c r="H45" s="307"/>
      <c r="I45" s="307"/>
      <c r="J45" s="307"/>
      <c r="K45" s="307"/>
      <c r="L45" s="307"/>
      <c r="M45" s="307"/>
      <c r="N45" s="307"/>
      <c r="O45" s="307"/>
      <c r="P45" s="307"/>
      <c r="Q45" s="307"/>
      <c r="R45" s="307"/>
      <c r="S45" s="307"/>
      <c r="T45" s="307"/>
      <c r="U45" s="307"/>
      <c r="V45" s="307"/>
      <c r="W45" s="307"/>
    </row>
    <row r="46" spans="1:23">
      <c r="A46" s="307"/>
      <c r="B46" s="307"/>
      <c r="C46" s="307"/>
      <c r="D46" s="307"/>
      <c r="E46" s="307"/>
      <c r="F46" s="307"/>
      <c r="G46" s="307"/>
      <c r="H46" s="307"/>
      <c r="I46" s="307"/>
      <c r="J46" s="307"/>
      <c r="K46" s="307"/>
      <c r="L46" s="307"/>
      <c r="M46" s="307"/>
      <c r="N46" s="307"/>
      <c r="O46" s="307"/>
      <c r="P46" s="307"/>
      <c r="Q46" s="307"/>
      <c r="R46" s="307"/>
      <c r="S46" s="307"/>
      <c r="T46" s="307"/>
      <c r="U46" s="307"/>
      <c r="V46" s="307"/>
      <c r="W46" s="307"/>
    </row>
    <row r="47" spans="1:23">
      <c r="A47" s="307"/>
      <c r="B47" s="307"/>
      <c r="C47" s="307"/>
      <c r="D47" s="307"/>
      <c r="E47" s="307"/>
      <c r="F47" s="307"/>
      <c r="G47" s="307"/>
      <c r="H47" s="307"/>
      <c r="I47" s="307"/>
      <c r="J47" s="307"/>
      <c r="K47" s="307"/>
      <c r="L47" s="307"/>
      <c r="M47" s="307"/>
      <c r="N47" s="307"/>
      <c r="O47" s="307"/>
      <c r="P47" s="307"/>
      <c r="Q47" s="307"/>
      <c r="R47" s="307"/>
      <c r="S47" s="307"/>
      <c r="T47" s="307"/>
      <c r="U47" s="307"/>
      <c r="V47" s="307"/>
      <c r="W47" s="307"/>
    </row>
    <row r="48" spans="1:23">
      <c r="A48" s="307"/>
      <c r="B48" s="307"/>
      <c r="C48" s="307"/>
      <c r="D48" s="307"/>
      <c r="E48" s="307"/>
      <c r="F48" s="307"/>
      <c r="G48" s="307"/>
      <c r="H48" s="307"/>
      <c r="I48" s="307"/>
      <c r="J48" s="307"/>
      <c r="K48" s="307"/>
      <c r="L48" s="307"/>
      <c r="M48" s="307"/>
      <c r="N48" s="307"/>
      <c r="O48" s="307"/>
      <c r="P48" s="307"/>
      <c r="Q48" s="307"/>
      <c r="R48" s="307"/>
      <c r="S48" s="307"/>
      <c r="T48" s="307"/>
      <c r="U48" s="307"/>
      <c r="V48" s="307"/>
      <c r="W48" s="307"/>
    </row>
    <row r="49" spans="1:23">
      <c r="A49" s="307"/>
      <c r="B49" s="307"/>
      <c r="C49" s="307"/>
      <c r="D49" s="307"/>
      <c r="E49" s="307"/>
      <c r="F49" s="307"/>
      <c r="G49" s="307"/>
      <c r="H49" s="307"/>
      <c r="I49" s="307"/>
      <c r="J49" s="307"/>
      <c r="K49" s="307"/>
      <c r="L49" s="307"/>
      <c r="M49" s="307"/>
      <c r="N49" s="307"/>
      <c r="O49" s="307"/>
      <c r="P49" s="307"/>
      <c r="Q49" s="307"/>
      <c r="R49" s="307"/>
      <c r="S49" s="307"/>
      <c r="T49" s="307"/>
      <c r="U49" s="307"/>
      <c r="V49" s="307"/>
      <c r="W49" s="307"/>
    </row>
    <row r="50" spans="1:23">
      <c r="A50" s="307"/>
      <c r="B50" s="307"/>
      <c r="C50" s="307"/>
      <c r="D50" s="307"/>
      <c r="E50" s="307"/>
      <c r="F50" s="307"/>
      <c r="G50" s="307"/>
      <c r="H50" s="307"/>
      <c r="I50" s="307"/>
      <c r="J50" s="307"/>
      <c r="K50" s="307"/>
      <c r="L50" s="307"/>
      <c r="M50" s="307"/>
      <c r="N50" s="307"/>
      <c r="O50" s="307"/>
      <c r="P50" s="307"/>
      <c r="Q50" s="307"/>
      <c r="R50" s="307"/>
      <c r="S50" s="307"/>
      <c r="T50" s="307"/>
      <c r="U50" s="307"/>
      <c r="V50" s="307"/>
      <c r="W50" s="307"/>
    </row>
    <row r="51" spans="1:23">
      <c r="A51" s="307"/>
      <c r="B51" s="293"/>
      <c r="C51" s="293"/>
      <c r="D51" s="293"/>
      <c r="E51" s="293"/>
      <c r="F51" s="293"/>
      <c r="G51" s="293"/>
      <c r="H51" s="293"/>
      <c r="I51" s="293"/>
      <c r="J51" s="293"/>
      <c r="K51" s="293"/>
      <c r="L51" s="293"/>
      <c r="M51" s="293"/>
      <c r="N51" s="307"/>
      <c r="O51" s="307"/>
      <c r="P51" s="307"/>
      <c r="Q51" s="307"/>
      <c r="R51" s="307"/>
      <c r="S51" s="307"/>
      <c r="T51" s="307"/>
      <c r="U51" s="307"/>
      <c r="V51" s="307"/>
      <c r="W51" s="307"/>
    </row>
    <row r="52" spans="1:23">
      <c r="A52" s="307"/>
      <c r="B52" s="293"/>
      <c r="C52" s="294"/>
      <c r="D52" s="294"/>
      <c r="E52" s="294"/>
      <c r="F52" s="294"/>
      <c r="G52" s="294"/>
      <c r="H52" s="294"/>
      <c r="I52" s="294"/>
      <c r="J52" s="294"/>
      <c r="K52" s="294"/>
      <c r="L52" s="294"/>
      <c r="M52" s="294"/>
      <c r="N52" s="307"/>
      <c r="O52" s="307"/>
      <c r="P52" s="307"/>
      <c r="Q52" s="307"/>
      <c r="R52" s="307"/>
      <c r="S52" s="307"/>
      <c r="T52" s="307"/>
      <c r="U52" s="307"/>
      <c r="V52" s="307"/>
      <c r="W52" s="307"/>
    </row>
    <row r="53" spans="1:23">
      <c r="A53" s="307"/>
      <c r="B53" s="295"/>
      <c r="C53" s="322"/>
      <c r="D53" s="322"/>
      <c r="E53" s="322"/>
      <c r="F53" s="322"/>
      <c r="G53" s="322"/>
      <c r="H53" s="322"/>
      <c r="I53" s="322"/>
      <c r="J53" s="322"/>
      <c r="K53" s="322"/>
      <c r="L53" s="322"/>
      <c r="M53" s="322"/>
      <c r="N53" s="307"/>
      <c r="O53" s="307"/>
      <c r="P53" s="307"/>
      <c r="Q53" s="307"/>
      <c r="R53" s="307"/>
      <c r="S53" s="307"/>
      <c r="T53" s="307"/>
      <c r="U53" s="307"/>
      <c r="V53" s="307"/>
      <c r="W53" s="307"/>
    </row>
    <row r="54" spans="1:23">
      <c r="A54" s="307"/>
      <c r="B54" s="295"/>
      <c r="C54" s="322"/>
      <c r="D54" s="322"/>
      <c r="E54" s="322"/>
      <c r="F54" s="322"/>
      <c r="G54" s="322"/>
      <c r="H54" s="322"/>
      <c r="I54" s="322"/>
      <c r="J54" s="322"/>
      <c r="K54" s="322"/>
      <c r="L54" s="322"/>
      <c r="M54" s="322"/>
      <c r="N54" s="307"/>
      <c r="O54" s="307"/>
      <c r="P54" s="307"/>
      <c r="Q54" s="307"/>
      <c r="R54" s="307"/>
      <c r="S54" s="307"/>
      <c r="T54" s="307"/>
      <c r="U54" s="307"/>
      <c r="V54" s="307"/>
      <c r="W54" s="307"/>
    </row>
    <row r="55" spans="1:23">
      <c r="A55" s="307"/>
      <c r="B55" s="295"/>
      <c r="C55" s="322"/>
      <c r="D55" s="322"/>
      <c r="E55" s="322"/>
      <c r="F55" s="322"/>
      <c r="G55" s="322"/>
      <c r="H55" s="322"/>
      <c r="I55" s="322"/>
      <c r="J55" s="322"/>
      <c r="K55" s="322"/>
      <c r="L55" s="322"/>
      <c r="M55" s="322"/>
      <c r="N55" s="307"/>
      <c r="O55" s="307"/>
      <c r="P55" s="307"/>
      <c r="Q55" s="307"/>
      <c r="R55" s="307"/>
      <c r="S55" s="307"/>
      <c r="T55" s="307"/>
      <c r="U55" s="307"/>
      <c r="V55" s="307"/>
      <c r="W55" s="307"/>
    </row>
    <row r="56" spans="1:23">
      <c r="A56" s="307"/>
      <c r="B56" s="323"/>
      <c r="C56" s="324"/>
      <c r="D56" s="324"/>
      <c r="E56" s="324"/>
      <c r="F56" s="324"/>
      <c r="G56" s="324"/>
      <c r="H56" s="324"/>
      <c r="I56" s="324"/>
      <c r="J56" s="324"/>
      <c r="K56" s="324"/>
      <c r="L56" s="324"/>
      <c r="M56" s="324"/>
      <c r="N56" s="307"/>
      <c r="O56" s="307"/>
      <c r="P56" s="307"/>
      <c r="Q56" s="307"/>
      <c r="R56" s="307"/>
      <c r="S56" s="307"/>
      <c r="T56" s="307"/>
      <c r="U56" s="307"/>
      <c r="V56" s="307"/>
      <c r="W56" s="307"/>
    </row>
    <row r="57" spans="1:23">
      <c r="A57" s="307"/>
      <c r="B57" s="323"/>
      <c r="C57" s="325"/>
      <c r="D57" s="325"/>
      <c r="E57" s="325"/>
      <c r="F57" s="325"/>
      <c r="G57" s="325"/>
      <c r="H57" s="325"/>
      <c r="I57" s="325"/>
      <c r="J57" s="325"/>
      <c r="K57" s="325"/>
      <c r="L57" s="325"/>
      <c r="M57" s="325"/>
      <c r="N57" s="307"/>
      <c r="O57" s="307"/>
      <c r="P57" s="307"/>
      <c r="Q57" s="307"/>
      <c r="R57" s="307"/>
      <c r="S57" s="307"/>
      <c r="T57" s="307"/>
      <c r="U57" s="307"/>
      <c r="V57" s="307"/>
      <c r="W57" s="307"/>
    </row>
    <row r="58" spans="1:23">
      <c r="A58" s="307"/>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c r="A59" s="307"/>
      <c r="B59" s="307"/>
      <c r="C59" s="311"/>
      <c r="D59" s="307"/>
      <c r="E59" s="307"/>
      <c r="F59" s="307"/>
      <c r="G59" s="307"/>
      <c r="H59" s="307"/>
      <c r="I59" s="307"/>
      <c r="J59" s="307"/>
      <c r="K59" s="307"/>
      <c r="L59" s="307"/>
      <c r="M59" s="307"/>
      <c r="N59" s="307"/>
      <c r="O59" s="307"/>
      <c r="P59" s="307"/>
      <c r="Q59" s="307"/>
      <c r="R59" s="307"/>
      <c r="S59" s="307"/>
      <c r="T59" s="307"/>
      <c r="U59" s="307"/>
      <c r="V59" s="307"/>
      <c r="W59" s="307"/>
    </row>
    <row r="60" spans="1:23">
      <c r="C60" s="2"/>
      <c r="D60" s="10"/>
    </row>
  </sheetData>
  <mergeCells count="19">
    <mergeCell ref="B2:M2"/>
    <mergeCell ref="B3:M3"/>
    <mergeCell ref="B23:M23"/>
    <mergeCell ref="B10:M10"/>
    <mergeCell ref="B4:B5"/>
    <mergeCell ref="C4:M4"/>
    <mergeCell ref="B11:M11"/>
    <mergeCell ref="B12:M12"/>
    <mergeCell ref="B13:B14"/>
    <mergeCell ref="C13:M13"/>
    <mergeCell ref="B21:M21"/>
    <mergeCell ref="B22:M22"/>
    <mergeCell ref="B24:B25"/>
    <mergeCell ref="C24:M24"/>
    <mergeCell ref="B33:B34"/>
    <mergeCell ref="C33:M33"/>
    <mergeCell ref="B31:M31"/>
    <mergeCell ref="B32:M32"/>
    <mergeCell ref="B30:M30"/>
  </mergeCells>
  <phoneticPr fontId="27" type="noConversion"/>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P137"/>
  <sheetViews>
    <sheetView topLeftCell="A22" zoomScale="90" zoomScaleNormal="90" workbookViewId="0">
      <selection activeCell="G17" sqref="G17"/>
    </sheetView>
  </sheetViews>
  <sheetFormatPr baseColWidth="10" defaultRowHeight="15"/>
  <cols>
    <col min="2" max="2" width="40.7109375" customWidth="1"/>
    <col min="3" max="14" width="17" customWidth="1"/>
  </cols>
  <sheetData>
    <row r="1" spans="1:16">
      <c r="A1" s="307"/>
      <c r="B1" s="307"/>
      <c r="C1" s="307"/>
      <c r="D1" s="307"/>
      <c r="E1" s="307"/>
      <c r="F1" s="307"/>
      <c r="G1" s="307"/>
      <c r="H1" s="307"/>
      <c r="I1" s="307"/>
      <c r="J1" s="307"/>
      <c r="K1" s="307"/>
      <c r="L1" s="307"/>
      <c r="M1" s="307"/>
      <c r="N1" s="307"/>
      <c r="O1" s="307"/>
      <c r="P1" s="307"/>
    </row>
    <row r="2" spans="1:16">
      <c r="A2" s="307"/>
      <c r="B2" s="745" t="s">
        <v>92</v>
      </c>
      <c r="C2" s="745"/>
      <c r="D2" s="745"/>
      <c r="E2" s="745"/>
      <c r="F2" s="745"/>
      <c r="G2" s="745"/>
      <c r="H2" s="745"/>
      <c r="I2" s="745"/>
      <c r="J2" s="745"/>
      <c r="K2" s="745"/>
      <c r="L2" s="745"/>
      <c r="M2" s="745"/>
      <c r="N2" s="745"/>
      <c r="O2" s="307"/>
      <c r="P2" s="307"/>
    </row>
    <row r="3" spans="1:16">
      <c r="A3" s="307"/>
      <c r="B3" s="731" t="s">
        <v>90</v>
      </c>
      <c r="C3" s="746" t="s">
        <v>91</v>
      </c>
      <c r="D3" s="726" t="s">
        <v>60</v>
      </c>
      <c r="E3" s="726"/>
      <c r="F3" s="726"/>
      <c r="G3" s="726"/>
      <c r="H3" s="726"/>
      <c r="I3" s="726"/>
      <c r="J3" s="726"/>
      <c r="K3" s="726"/>
      <c r="L3" s="726"/>
      <c r="M3" s="726"/>
      <c r="N3" s="726"/>
      <c r="O3" s="307"/>
      <c r="P3" s="307"/>
    </row>
    <row r="4" spans="1:16">
      <c r="A4" s="307"/>
      <c r="B4" s="731"/>
      <c r="C4" s="746"/>
      <c r="D4" s="305">
        <v>0</v>
      </c>
      <c r="E4" s="305">
        <v>1</v>
      </c>
      <c r="F4" s="305">
        <v>2</v>
      </c>
      <c r="G4" s="305">
        <v>3</v>
      </c>
      <c r="H4" s="305">
        <v>4</v>
      </c>
      <c r="I4" s="305">
        <v>5</v>
      </c>
      <c r="J4" s="305">
        <v>6</v>
      </c>
      <c r="K4" s="305">
        <v>7</v>
      </c>
      <c r="L4" s="305">
        <v>8</v>
      </c>
      <c r="M4" s="305">
        <v>9</v>
      </c>
      <c r="N4" s="305">
        <v>10</v>
      </c>
      <c r="O4" s="307"/>
      <c r="P4" s="307"/>
    </row>
    <row r="5" spans="1:16">
      <c r="A5" s="307"/>
      <c r="B5" s="288" t="s">
        <v>493</v>
      </c>
      <c r="C5" s="297">
        <f>+NPV(9%,E5:N5)+D5</f>
        <v>173198.3345</v>
      </c>
      <c r="D5" s="297">
        <f>+'Costos Incrementales'!C15</f>
        <v>173198.3345</v>
      </c>
      <c r="E5" s="297"/>
      <c r="F5" s="297"/>
      <c r="G5" s="297"/>
      <c r="H5" s="297"/>
      <c r="I5" s="297"/>
      <c r="J5" s="297"/>
      <c r="K5" s="297"/>
      <c r="L5" s="297"/>
      <c r="M5" s="297"/>
      <c r="N5" s="297"/>
      <c r="O5" s="307"/>
      <c r="P5" s="307"/>
    </row>
    <row r="6" spans="1:16">
      <c r="A6" s="307"/>
      <c r="B6" s="288" t="s">
        <v>82</v>
      </c>
      <c r="C6" s="297">
        <f>+NPV(9%,E6:N6)+D6</f>
        <v>2433513.2045564181</v>
      </c>
      <c r="D6" s="297"/>
      <c r="E6" s="297">
        <f>+'Costos Incrementales'!D16</f>
        <v>358510.73837161477</v>
      </c>
      <c r="F6" s="297">
        <f>+'Costos Incrementales'!E16</f>
        <v>362911.83955327678</v>
      </c>
      <c r="G6" s="297">
        <f>+'Costos Incrementales'!F16</f>
        <v>367427.36936566199</v>
      </c>
      <c r="H6" s="297">
        <f>+'Costos Incrementales'!G16</f>
        <v>371872.47685348819</v>
      </c>
      <c r="I6" s="297">
        <f>+'Costos Incrementales'!H16</f>
        <v>397725.39256167889</v>
      </c>
      <c r="J6" s="297">
        <f>+'Costos Incrementales'!I16</f>
        <v>380767.54365428258</v>
      </c>
      <c r="K6" s="297">
        <f>+'Costos Incrementales'!J16</f>
        <v>385382.10892529396</v>
      </c>
      <c r="L6" s="297">
        <f>+'Costos Incrementales'!K16</f>
        <v>390111.42859735159</v>
      </c>
      <c r="M6" s="297">
        <f>+'Costos Incrementales'!L16</f>
        <v>394959.20115288271</v>
      </c>
      <c r="N6" s="297">
        <f>+'Costos Incrementales'!M16</f>
        <v>421387.94421285763</v>
      </c>
      <c r="O6" s="307"/>
      <c r="P6" s="307"/>
    </row>
    <row r="7" spans="1:16" s="303" customFormat="1">
      <c r="A7" s="307"/>
      <c r="B7" s="288" t="s">
        <v>494</v>
      </c>
      <c r="C7" s="297"/>
      <c r="D7" s="297"/>
      <c r="E7" s="297">
        <f>+'Costos Incrementales'!D17</f>
        <v>109912.356</v>
      </c>
      <c r="F7" s="297">
        <f>+'Costos Incrementales'!E17</f>
        <v>109912.356</v>
      </c>
      <c r="G7" s="297">
        <f>+'Costos Incrementales'!F17</f>
        <v>109912.356</v>
      </c>
      <c r="H7" s="297">
        <f>+'Costos Incrementales'!G17</f>
        <v>109912.356</v>
      </c>
      <c r="I7" s="297">
        <f>+'Costos Incrementales'!H17</f>
        <v>109912.356</v>
      </c>
      <c r="J7" s="297">
        <f>+'Costos Incrementales'!I17</f>
        <v>109912.356</v>
      </c>
      <c r="K7" s="297">
        <f>+'Costos Incrementales'!J17</f>
        <v>109912.356</v>
      </c>
      <c r="L7" s="297">
        <f>+'Costos Incrementales'!K17</f>
        <v>109912.356</v>
      </c>
      <c r="M7" s="297">
        <f>+'Costos Incrementales'!L17</f>
        <v>109912.356</v>
      </c>
      <c r="N7" s="297">
        <f>+'Costos Incrementales'!M17</f>
        <v>109912.356</v>
      </c>
      <c r="O7" s="307"/>
      <c r="P7" s="307"/>
    </row>
    <row r="8" spans="1:16" s="303" customFormat="1">
      <c r="A8" s="307"/>
      <c r="B8" s="288" t="s">
        <v>495</v>
      </c>
      <c r="C8" s="297"/>
      <c r="D8" s="297">
        <f>+D5</f>
        <v>173198.3345</v>
      </c>
      <c r="E8" s="297">
        <f>+E6-E7</f>
        <v>248598.38237161477</v>
      </c>
      <c r="F8" s="297">
        <f t="shared" ref="F8:N8" si="0">+F6-F7</f>
        <v>252999.48355327678</v>
      </c>
      <c r="G8" s="297">
        <f t="shared" si="0"/>
        <v>257515.01336566199</v>
      </c>
      <c r="H8" s="297">
        <f t="shared" si="0"/>
        <v>261960.12085348819</v>
      </c>
      <c r="I8" s="297">
        <f t="shared" si="0"/>
        <v>287813.03656167886</v>
      </c>
      <c r="J8" s="297">
        <f t="shared" si="0"/>
        <v>270855.18765428255</v>
      </c>
      <c r="K8" s="297">
        <f t="shared" si="0"/>
        <v>275469.75292529399</v>
      </c>
      <c r="L8" s="297">
        <f t="shared" si="0"/>
        <v>280199.07259735162</v>
      </c>
      <c r="M8" s="297">
        <f t="shared" si="0"/>
        <v>285046.84515288274</v>
      </c>
      <c r="N8" s="297">
        <f t="shared" si="0"/>
        <v>311475.5882128576</v>
      </c>
      <c r="O8" s="307"/>
      <c r="P8" s="307"/>
    </row>
    <row r="9" spans="1:16">
      <c r="A9" s="307"/>
      <c r="B9" s="468" t="s">
        <v>496</v>
      </c>
      <c r="C9" s="469">
        <f>+NPV(9%,E8:N8)+D8</f>
        <v>1901331.6611204869</v>
      </c>
      <c r="D9" s="469">
        <f>+NPV(9%,E8:N8)</f>
        <v>1728133.3266204868</v>
      </c>
      <c r="E9" s="467"/>
      <c r="F9" s="467"/>
      <c r="G9" s="467"/>
      <c r="H9" s="467"/>
      <c r="I9" s="467"/>
      <c r="J9" s="467"/>
      <c r="K9" s="467"/>
      <c r="L9" s="467"/>
      <c r="M9" s="467"/>
      <c r="N9" s="467"/>
      <c r="O9" s="307"/>
      <c r="P9" s="307"/>
    </row>
    <row r="10" spans="1:16">
      <c r="A10" s="307"/>
      <c r="B10" s="470" t="s">
        <v>497</v>
      </c>
      <c r="C10" s="472">
        <f>+'Pob. y Demanda'!Y87</f>
        <v>44088.340893650558</v>
      </c>
      <c r="D10" s="287"/>
      <c r="E10" s="287"/>
      <c r="F10" s="287"/>
      <c r="G10" s="287"/>
      <c r="H10" s="287"/>
      <c r="I10" s="287"/>
      <c r="J10" s="287"/>
      <c r="K10" s="287"/>
      <c r="L10" s="287"/>
      <c r="M10" s="287"/>
      <c r="N10" s="287"/>
      <c r="O10" s="307"/>
      <c r="P10" s="307"/>
    </row>
    <row r="11" spans="1:16" s="303" customFormat="1" ht="15.75">
      <c r="A11" s="307"/>
      <c r="B11" s="471" t="s">
        <v>498</v>
      </c>
      <c r="C11" s="473">
        <f>+C9/C10</f>
        <v>43.125498092723866</v>
      </c>
      <c r="D11" s="310"/>
      <c r="E11" s="287"/>
      <c r="F11" s="287"/>
      <c r="G11" s="287"/>
      <c r="H11" s="287"/>
      <c r="I11" s="287"/>
      <c r="J11" s="287"/>
      <c r="K11" s="287"/>
      <c r="L11" s="287"/>
      <c r="M11" s="287"/>
      <c r="N11" s="287"/>
      <c r="O11" s="307"/>
      <c r="P11" s="307"/>
    </row>
    <row r="12" spans="1:16" s="303" customFormat="1">
      <c r="A12" s="307"/>
      <c r="B12" s="287"/>
      <c r="C12" s="287"/>
      <c r="D12" s="287"/>
      <c r="E12" s="287"/>
      <c r="F12" s="287"/>
      <c r="G12" s="287"/>
      <c r="H12" s="287"/>
      <c r="I12" s="287"/>
      <c r="J12" s="287"/>
      <c r="K12" s="287"/>
      <c r="L12" s="287"/>
      <c r="M12" s="287"/>
      <c r="N12" s="287"/>
      <c r="O12" s="307"/>
      <c r="P12" s="307"/>
    </row>
    <row r="13" spans="1:16" s="303" customFormat="1">
      <c r="A13" s="307"/>
      <c r="B13" s="287"/>
      <c r="C13" s="287"/>
      <c r="D13" s="287"/>
      <c r="E13" s="287"/>
      <c r="F13" s="287"/>
      <c r="G13" s="287"/>
      <c r="H13" s="287"/>
      <c r="I13" s="287"/>
      <c r="J13" s="287"/>
      <c r="K13" s="287"/>
      <c r="L13" s="287"/>
      <c r="M13" s="287"/>
      <c r="N13" s="287"/>
      <c r="O13" s="307"/>
      <c r="P13" s="307"/>
    </row>
    <row r="14" spans="1:16">
      <c r="A14" s="307"/>
      <c r="B14" s="287"/>
      <c r="C14" s="287"/>
      <c r="D14" s="287"/>
      <c r="E14" s="287"/>
      <c r="F14" s="287"/>
      <c r="G14" s="287"/>
      <c r="H14" s="287"/>
      <c r="I14" s="287"/>
      <c r="J14" s="287"/>
      <c r="K14" s="287"/>
      <c r="L14" s="287"/>
      <c r="M14" s="287"/>
      <c r="N14" s="287"/>
      <c r="O14" s="307"/>
      <c r="P14" s="307"/>
    </row>
    <row r="15" spans="1:16">
      <c r="A15" s="307"/>
      <c r="B15" s="287"/>
      <c r="C15" s="287"/>
      <c r="D15" s="287"/>
      <c r="E15" s="287"/>
      <c r="F15" s="287"/>
      <c r="G15" s="287"/>
      <c r="H15" s="287"/>
      <c r="I15" s="287"/>
      <c r="J15" s="287"/>
      <c r="K15" s="287"/>
      <c r="L15" s="287"/>
      <c r="M15" s="287"/>
      <c r="N15" s="287"/>
      <c r="O15" s="307"/>
      <c r="P15" s="307"/>
    </row>
    <row r="16" spans="1:16">
      <c r="A16" s="307"/>
      <c r="B16" s="330"/>
      <c r="C16" s="305" t="s">
        <v>57</v>
      </c>
      <c r="D16" s="287"/>
      <c r="E16" s="287"/>
      <c r="F16" s="287"/>
      <c r="G16" s="287"/>
      <c r="H16" s="287"/>
      <c r="I16" s="287"/>
      <c r="J16" s="287"/>
      <c r="K16" s="287"/>
      <c r="L16" s="287"/>
      <c r="M16" s="287"/>
      <c r="N16" s="287"/>
      <c r="O16" s="307"/>
      <c r="P16" s="307"/>
    </row>
    <row r="17" spans="1:16" ht="15.75">
      <c r="A17" s="307"/>
      <c r="B17" s="288" t="s">
        <v>408</v>
      </c>
      <c r="C17" s="297">
        <f>+D8</f>
        <v>173198.3345</v>
      </c>
      <c r="D17" s="287"/>
      <c r="E17" s="287"/>
      <c r="F17" s="287"/>
      <c r="G17" s="287"/>
      <c r="H17" s="287"/>
      <c r="I17" s="287"/>
      <c r="J17" s="287"/>
      <c r="K17" s="287"/>
      <c r="L17" s="287"/>
      <c r="M17" s="287"/>
      <c r="N17" s="287"/>
      <c r="O17" s="307"/>
      <c r="P17" s="307"/>
    </row>
    <row r="18" spans="1:16" ht="15.75">
      <c r="A18" s="307"/>
      <c r="B18" s="288" t="s">
        <v>409</v>
      </c>
      <c r="C18" s="297">
        <f>+NPV(9%,E8:N8)</f>
        <v>1728133.3266204868</v>
      </c>
      <c r="D18" s="287"/>
      <c r="E18" s="287"/>
      <c r="F18" s="287"/>
      <c r="G18" s="287"/>
      <c r="H18" s="287"/>
      <c r="I18" s="287"/>
      <c r="J18" s="287"/>
      <c r="K18" s="287"/>
      <c r="L18" s="287"/>
      <c r="M18" s="287"/>
      <c r="N18" s="287"/>
      <c r="O18" s="307"/>
      <c r="P18" s="307"/>
    </row>
    <row r="19" spans="1:16" ht="15.75">
      <c r="A19" s="307"/>
      <c r="B19" s="288" t="s">
        <v>410</v>
      </c>
      <c r="C19" s="297">
        <f>+C17+C18</f>
        <v>1901331.6611204869</v>
      </c>
      <c r="D19" s="287"/>
      <c r="E19" s="287"/>
      <c r="F19" s="287"/>
      <c r="G19" s="287"/>
      <c r="H19" s="287"/>
      <c r="I19" s="287"/>
      <c r="J19" s="287"/>
      <c r="K19" s="287"/>
      <c r="L19" s="287"/>
      <c r="M19" s="287"/>
      <c r="N19" s="287"/>
      <c r="O19" s="307"/>
      <c r="P19" s="307"/>
    </row>
    <row r="20" spans="1:16" ht="8.25" customHeight="1">
      <c r="A20" s="307"/>
      <c r="B20" s="287"/>
      <c r="C20" s="287"/>
      <c r="D20" s="287"/>
      <c r="E20" s="287"/>
      <c r="F20" s="287"/>
      <c r="G20" s="287"/>
      <c r="H20" s="287"/>
      <c r="I20" s="287"/>
      <c r="J20" s="287"/>
      <c r="K20" s="287"/>
      <c r="L20" s="287"/>
      <c r="M20" s="287"/>
      <c r="N20" s="287"/>
      <c r="O20" s="307"/>
      <c r="P20" s="307"/>
    </row>
    <row r="21" spans="1:16">
      <c r="A21" s="307"/>
      <c r="B21" s="330"/>
      <c r="C21" s="305" t="s">
        <v>57</v>
      </c>
      <c r="D21" s="287"/>
      <c r="E21" s="287"/>
      <c r="F21" s="287"/>
      <c r="G21" s="287"/>
      <c r="H21" s="287"/>
      <c r="I21" s="287"/>
      <c r="J21" s="287"/>
      <c r="K21" s="287"/>
      <c r="L21" s="287"/>
      <c r="M21" s="287"/>
      <c r="N21" s="287"/>
      <c r="O21" s="307"/>
      <c r="P21" s="307"/>
    </row>
    <row r="22" spans="1:16" ht="15.75">
      <c r="A22" s="307"/>
      <c r="B22" s="288" t="s">
        <v>411</v>
      </c>
      <c r="C22" s="289">
        <f>+'Pob. y Demanda'!Y87</f>
        <v>44088.340893650558</v>
      </c>
      <c r="D22" s="287"/>
      <c r="E22" s="287"/>
      <c r="F22" s="287"/>
      <c r="G22" s="287"/>
      <c r="H22" s="287"/>
      <c r="I22" s="287"/>
      <c r="J22" s="287"/>
      <c r="K22" s="287"/>
      <c r="L22" s="287"/>
      <c r="M22" s="287"/>
      <c r="N22" s="287"/>
      <c r="O22" s="307"/>
      <c r="P22" s="307"/>
    </row>
    <row r="23" spans="1:16" ht="15.75">
      <c r="A23" s="307"/>
      <c r="B23" s="288" t="s">
        <v>410</v>
      </c>
      <c r="C23" s="297">
        <f>+C19</f>
        <v>1901331.6611204869</v>
      </c>
      <c r="D23" s="287"/>
      <c r="E23" s="287"/>
      <c r="F23" s="287"/>
      <c r="G23" s="287"/>
      <c r="H23" s="287"/>
      <c r="I23" s="287"/>
      <c r="J23" s="287"/>
      <c r="K23" s="287"/>
      <c r="L23" s="287"/>
      <c r="M23" s="287"/>
      <c r="N23" s="287"/>
      <c r="O23" s="307"/>
      <c r="P23" s="307"/>
    </row>
    <row r="24" spans="1:16" ht="15.75">
      <c r="A24" s="307"/>
      <c r="B24" s="304" t="s">
        <v>412</v>
      </c>
      <c r="C24" s="331">
        <f>+C23/C22</f>
        <v>43.125498092723866</v>
      </c>
      <c r="D24" s="287"/>
      <c r="E24" s="287"/>
      <c r="F24" s="287"/>
      <c r="G24" s="287"/>
      <c r="H24" s="287"/>
      <c r="I24" s="287"/>
      <c r="J24" s="287"/>
      <c r="K24" s="287"/>
      <c r="L24" s="287"/>
      <c r="M24" s="287"/>
      <c r="N24" s="287"/>
      <c r="O24" s="307"/>
      <c r="P24" s="307"/>
    </row>
    <row r="25" spans="1:16">
      <c r="A25" s="307"/>
      <c r="B25" s="287"/>
      <c r="C25" s="287"/>
      <c r="D25" s="287"/>
      <c r="E25" s="287"/>
      <c r="F25" s="287"/>
      <c r="G25" s="287"/>
      <c r="H25" s="287"/>
      <c r="I25" s="287"/>
      <c r="J25" s="287"/>
      <c r="K25" s="287"/>
      <c r="L25" s="287"/>
      <c r="M25" s="287"/>
      <c r="N25" s="287"/>
      <c r="O25" s="307"/>
      <c r="P25" s="307"/>
    </row>
    <row r="26" spans="1:16">
      <c r="A26" s="307"/>
      <c r="B26" s="474"/>
      <c r="C26" s="474"/>
      <c r="D26" s="474"/>
      <c r="E26" s="474"/>
      <c r="F26" s="474"/>
      <c r="G26" s="474"/>
      <c r="H26" s="474"/>
      <c r="I26" s="474"/>
      <c r="J26" s="474"/>
      <c r="K26" s="474"/>
      <c r="L26" s="474"/>
      <c r="M26" s="474"/>
      <c r="N26" s="474"/>
      <c r="O26" s="307"/>
      <c r="P26" s="307"/>
    </row>
    <row r="27" spans="1:16">
      <c r="A27" s="307"/>
      <c r="B27" s="287"/>
      <c r="C27" s="287"/>
      <c r="D27" s="287"/>
      <c r="E27" s="287"/>
      <c r="F27" s="287"/>
      <c r="G27" s="287"/>
      <c r="H27" s="287"/>
      <c r="I27" s="287"/>
      <c r="J27" s="287"/>
      <c r="K27" s="287"/>
      <c r="L27" s="287"/>
      <c r="M27" s="287"/>
      <c r="N27" s="287"/>
      <c r="O27" s="307"/>
      <c r="P27" s="307"/>
    </row>
    <row r="28" spans="1:16">
      <c r="A28" s="307"/>
      <c r="B28" s="745" t="s">
        <v>93</v>
      </c>
      <c r="C28" s="745"/>
      <c r="D28" s="745"/>
      <c r="E28" s="745"/>
      <c r="F28" s="745"/>
      <c r="G28" s="745"/>
      <c r="H28" s="745"/>
      <c r="I28" s="745"/>
      <c r="J28" s="745"/>
      <c r="K28" s="745"/>
      <c r="L28" s="745"/>
      <c r="M28" s="745"/>
      <c r="N28" s="745"/>
      <c r="O28" s="307"/>
      <c r="P28" s="307"/>
    </row>
    <row r="29" spans="1:16">
      <c r="A29" s="307"/>
      <c r="B29" s="731" t="s">
        <v>90</v>
      </c>
      <c r="C29" s="746" t="s">
        <v>91</v>
      </c>
      <c r="D29" s="726" t="s">
        <v>60</v>
      </c>
      <c r="E29" s="726"/>
      <c r="F29" s="726"/>
      <c r="G29" s="726"/>
      <c r="H29" s="726"/>
      <c r="I29" s="726"/>
      <c r="J29" s="726"/>
      <c r="K29" s="726"/>
      <c r="L29" s="726"/>
      <c r="M29" s="726"/>
      <c r="N29" s="726"/>
      <c r="O29" s="307"/>
      <c r="P29" s="307"/>
    </row>
    <row r="30" spans="1:16">
      <c r="A30" s="307"/>
      <c r="B30" s="731"/>
      <c r="C30" s="746"/>
      <c r="D30" s="305">
        <v>0</v>
      </c>
      <c r="E30" s="305">
        <v>1</v>
      </c>
      <c r="F30" s="305">
        <v>2</v>
      </c>
      <c r="G30" s="305">
        <v>3</v>
      </c>
      <c r="H30" s="305">
        <v>4</v>
      </c>
      <c r="I30" s="305">
        <v>5</v>
      </c>
      <c r="J30" s="305">
        <v>6</v>
      </c>
      <c r="K30" s="305">
        <v>7</v>
      </c>
      <c r="L30" s="305">
        <v>8</v>
      </c>
      <c r="M30" s="305">
        <v>9</v>
      </c>
      <c r="N30" s="305">
        <v>10</v>
      </c>
      <c r="O30" s="307"/>
      <c r="P30" s="307"/>
    </row>
    <row r="31" spans="1:16">
      <c r="A31" s="307"/>
      <c r="B31" s="288" t="s">
        <v>493</v>
      </c>
      <c r="C31" s="297">
        <f>+NPV(9%,E31:N31)+D31</f>
        <v>48279</v>
      </c>
      <c r="D31" s="297">
        <f>+'Costos Incrementales'!C35</f>
        <v>48279</v>
      </c>
      <c r="E31" s="297"/>
      <c r="F31" s="297"/>
      <c r="G31" s="297"/>
      <c r="H31" s="297"/>
      <c r="I31" s="297"/>
      <c r="J31" s="297"/>
      <c r="K31" s="297"/>
      <c r="L31" s="297"/>
      <c r="M31" s="297"/>
      <c r="N31" s="297"/>
      <c r="O31" s="307"/>
      <c r="P31" s="307"/>
    </row>
    <row r="32" spans="1:16">
      <c r="A32" s="307"/>
      <c r="B32" s="288" t="s">
        <v>82</v>
      </c>
      <c r="C32" s="297">
        <f>+NPV(9%,E32:N32)+D32</f>
        <v>2622542.2502595591</v>
      </c>
      <c r="D32" s="297"/>
      <c r="E32" s="297">
        <f>+'Costos Incrementales'!D36</f>
        <v>390696.73837161477</v>
      </c>
      <c r="F32" s="297">
        <f>+'Costos Incrementales'!E36</f>
        <v>395097.83955327678</v>
      </c>
      <c r="G32" s="297">
        <f>+'Costos Incrementales'!F36</f>
        <v>399613.36936566199</v>
      </c>
      <c r="H32" s="297">
        <f>+'Costos Incrementales'!G36</f>
        <v>404058.47685348819</v>
      </c>
      <c r="I32" s="297">
        <f>+'Costos Incrementales'!H36</f>
        <v>413564.29256167891</v>
      </c>
      <c r="J32" s="297">
        <f>+'Costos Incrementales'!I36</f>
        <v>412953.54365428258</v>
      </c>
      <c r="K32" s="297">
        <f>+'Costos Incrementales'!J36</f>
        <v>417568.10892529396</v>
      </c>
      <c r="L32" s="297">
        <f>+'Costos Incrementales'!K36</f>
        <v>422297.42859735159</v>
      </c>
      <c r="M32" s="297">
        <f>+'Costos Incrementales'!L36</f>
        <v>427145.20115288271</v>
      </c>
      <c r="N32" s="297">
        <f>+'Costos Incrementales'!M36</f>
        <v>437226.84421285766</v>
      </c>
      <c r="O32" s="307"/>
      <c r="P32" s="307"/>
    </row>
    <row r="33" spans="1:16" s="303" customFormat="1">
      <c r="A33" s="307"/>
      <c r="B33" s="288" t="s">
        <v>494</v>
      </c>
      <c r="C33" s="297"/>
      <c r="D33" s="297"/>
      <c r="E33" s="297">
        <f>+'Costos Incrementales'!D37</f>
        <v>109912.356</v>
      </c>
      <c r="F33" s="297">
        <f>+'Costos Incrementales'!E37</f>
        <v>109912.356</v>
      </c>
      <c r="G33" s="297">
        <f>+'Costos Incrementales'!F37</f>
        <v>109912.356</v>
      </c>
      <c r="H33" s="297">
        <f>+'Costos Incrementales'!G37</f>
        <v>109912.356</v>
      </c>
      <c r="I33" s="297">
        <f>+'Costos Incrementales'!H37</f>
        <v>109912.356</v>
      </c>
      <c r="J33" s="297">
        <f>+'Costos Incrementales'!I37</f>
        <v>109912.356</v>
      </c>
      <c r="K33" s="297">
        <f>+'Costos Incrementales'!J37</f>
        <v>109912.356</v>
      </c>
      <c r="L33" s="297">
        <f>+'Costos Incrementales'!K37</f>
        <v>109912.356</v>
      </c>
      <c r="M33" s="297">
        <f>+'Costos Incrementales'!L37</f>
        <v>109912.356</v>
      </c>
      <c r="N33" s="297">
        <f>+'Costos Incrementales'!M37</f>
        <v>109912.356</v>
      </c>
      <c r="O33" s="307"/>
      <c r="P33" s="307"/>
    </row>
    <row r="34" spans="1:16" s="303" customFormat="1">
      <c r="A34" s="307"/>
      <c r="B34" s="288" t="s">
        <v>495</v>
      </c>
      <c r="C34" s="297"/>
      <c r="D34" s="297">
        <f>+D31</f>
        <v>48279</v>
      </c>
      <c r="E34" s="297">
        <f>+E32-E33</f>
        <v>280784.3823716148</v>
      </c>
      <c r="F34" s="297">
        <f t="shared" ref="F34:N34" si="1">+F32-F33</f>
        <v>285185.48355327675</v>
      </c>
      <c r="G34" s="297">
        <f t="shared" si="1"/>
        <v>289701.01336566196</v>
      </c>
      <c r="H34" s="297">
        <f t="shared" si="1"/>
        <v>294146.12085348822</v>
      </c>
      <c r="I34" s="297">
        <f t="shared" si="1"/>
        <v>303651.93656167889</v>
      </c>
      <c r="J34" s="297">
        <f t="shared" si="1"/>
        <v>303041.18765428255</v>
      </c>
      <c r="K34" s="297">
        <f t="shared" si="1"/>
        <v>307655.75292529399</v>
      </c>
      <c r="L34" s="297">
        <f t="shared" si="1"/>
        <v>312385.07259735162</v>
      </c>
      <c r="M34" s="297">
        <f t="shared" si="1"/>
        <v>317232.84515288274</v>
      </c>
      <c r="N34" s="297">
        <f t="shared" si="1"/>
        <v>327314.48821285763</v>
      </c>
      <c r="O34" s="307"/>
      <c r="P34" s="307"/>
    </row>
    <row r="35" spans="1:16">
      <c r="A35" s="307"/>
      <c r="B35" s="468" t="s">
        <v>496</v>
      </c>
      <c r="C35" s="469">
        <f>+NPV(9%,E34:N34)+D34</f>
        <v>1965441.3723236287</v>
      </c>
      <c r="D35" s="469">
        <f>+NPV(9%,E34:N34)</f>
        <v>1917162.3723236287</v>
      </c>
      <c r="E35" s="475"/>
      <c r="F35" s="476"/>
      <c r="G35" s="476"/>
      <c r="H35" s="476"/>
      <c r="I35" s="476"/>
      <c r="J35" s="476"/>
      <c r="K35" s="476"/>
      <c r="L35" s="476"/>
      <c r="M35" s="476"/>
      <c r="N35" s="476"/>
      <c r="O35" s="307"/>
      <c r="P35" s="307"/>
    </row>
    <row r="36" spans="1:16">
      <c r="A36" s="307"/>
      <c r="B36" s="470" t="s">
        <v>497</v>
      </c>
      <c r="C36" s="472">
        <f>+'Pob. y Demanda'!Y87</f>
        <v>44088.340893650558</v>
      </c>
      <c r="D36" s="287"/>
      <c r="E36" s="287"/>
      <c r="F36" s="287"/>
      <c r="G36" s="287"/>
      <c r="H36" s="287"/>
      <c r="I36" s="287"/>
      <c r="J36" s="287"/>
      <c r="K36" s="287"/>
      <c r="L36" s="287"/>
      <c r="M36" s="287"/>
      <c r="N36" s="287"/>
      <c r="O36" s="307"/>
      <c r="P36" s="307"/>
    </row>
    <row r="37" spans="1:16" ht="15.75">
      <c r="A37" s="307"/>
      <c r="B37" s="471" t="s">
        <v>498</v>
      </c>
      <c r="C37" s="473">
        <f>+C35/C36</f>
        <v>44.579617479021181</v>
      </c>
      <c r="D37" s="287"/>
      <c r="E37" s="287"/>
      <c r="F37" s="287"/>
      <c r="G37" s="287"/>
      <c r="H37" s="287"/>
      <c r="I37" s="287"/>
      <c r="J37" s="287"/>
      <c r="K37" s="287"/>
      <c r="L37" s="287"/>
      <c r="M37" s="287"/>
      <c r="N37" s="287"/>
      <c r="O37" s="307"/>
      <c r="P37" s="307"/>
    </row>
    <row r="38" spans="1:16">
      <c r="A38" s="307"/>
      <c r="B38" s="287"/>
      <c r="C38" s="287"/>
      <c r="D38" s="287"/>
      <c r="E38" s="287"/>
      <c r="F38" s="287"/>
      <c r="G38" s="287"/>
      <c r="H38" s="287"/>
      <c r="I38" s="287"/>
      <c r="J38" s="287"/>
      <c r="K38" s="287"/>
      <c r="L38" s="287"/>
      <c r="M38" s="287"/>
      <c r="N38" s="287"/>
      <c r="O38" s="307"/>
      <c r="P38" s="307"/>
    </row>
    <row r="39" spans="1:16">
      <c r="A39" s="307"/>
      <c r="B39" s="330"/>
      <c r="C39" s="305" t="s">
        <v>57</v>
      </c>
      <c r="D39" s="287"/>
      <c r="E39" s="287"/>
      <c r="F39" s="287"/>
      <c r="G39" s="287"/>
      <c r="H39" s="287"/>
      <c r="I39" s="287"/>
      <c r="J39" s="287"/>
      <c r="K39" s="287"/>
      <c r="L39" s="287"/>
      <c r="M39" s="287"/>
      <c r="N39" s="287"/>
      <c r="O39" s="307"/>
      <c r="P39" s="307"/>
    </row>
    <row r="40" spans="1:16" ht="15.75">
      <c r="A40" s="307"/>
      <c r="B40" s="288" t="s">
        <v>413</v>
      </c>
      <c r="C40" s="297">
        <f>+D34</f>
        <v>48279</v>
      </c>
      <c r="D40" s="287"/>
      <c r="E40" s="287"/>
      <c r="F40" s="287"/>
      <c r="G40" s="287"/>
      <c r="H40" s="287"/>
      <c r="I40" s="287"/>
      <c r="J40" s="287"/>
      <c r="K40" s="287"/>
      <c r="L40" s="287"/>
      <c r="M40" s="287"/>
      <c r="N40" s="287"/>
      <c r="O40" s="307"/>
      <c r="P40" s="307"/>
    </row>
    <row r="41" spans="1:16" ht="15.75">
      <c r="A41" s="307"/>
      <c r="B41" s="288" t="s">
        <v>414</v>
      </c>
      <c r="C41" s="297">
        <f>+D35</f>
        <v>1917162.3723236287</v>
      </c>
      <c r="D41" s="287"/>
      <c r="E41" s="287"/>
      <c r="F41" s="287"/>
      <c r="G41" s="287"/>
      <c r="H41" s="287"/>
      <c r="I41" s="287"/>
      <c r="J41" s="287"/>
      <c r="K41" s="287"/>
      <c r="L41" s="287"/>
      <c r="M41" s="287"/>
      <c r="N41" s="287"/>
      <c r="O41" s="307"/>
      <c r="P41" s="307"/>
    </row>
    <row r="42" spans="1:16" ht="15.75">
      <c r="A42" s="307"/>
      <c r="B42" s="288" t="s">
        <v>415</v>
      </c>
      <c r="C42" s="297">
        <f>+C40+C41</f>
        <v>1965441.3723236287</v>
      </c>
      <c r="D42" s="287"/>
      <c r="E42" s="287"/>
      <c r="F42" s="287"/>
      <c r="G42" s="287"/>
      <c r="H42" s="287"/>
      <c r="I42" s="287"/>
      <c r="J42" s="287"/>
      <c r="K42" s="287"/>
      <c r="L42" s="287"/>
      <c r="M42" s="287"/>
      <c r="N42" s="287"/>
      <c r="O42" s="307"/>
      <c r="P42" s="307"/>
    </row>
    <row r="43" spans="1:16" ht="8.25" customHeight="1">
      <c r="A43" s="307"/>
      <c r="B43" s="287"/>
      <c r="C43" s="287"/>
      <c r="D43" s="287"/>
      <c r="E43" s="287"/>
      <c r="F43" s="287"/>
      <c r="G43" s="287"/>
      <c r="H43" s="287"/>
      <c r="I43" s="287"/>
      <c r="J43" s="287"/>
      <c r="K43" s="287"/>
      <c r="L43" s="287"/>
      <c r="M43" s="287"/>
      <c r="N43" s="287"/>
      <c r="O43" s="307"/>
      <c r="P43" s="307"/>
    </row>
    <row r="44" spans="1:16">
      <c r="A44" s="307"/>
      <c r="B44" s="330"/>
      <c r="C44" s="305" t="s">
        <v>57</v>
      </c>
      <c r="D44" s="287"/>
      <c r="E44" s="287"/>
      <c r="F44" s="287"/>
      <c r="G44" s="287"/>
      <c r="H44" s="287"/>
      <c r="I44" s="287"/>
      <c r="J44" s="287"/>
      <c r="K44" s="287"/>
      <c r="L44" s="287"/>
      <c r="M44" s="287"/>
      <c r="N44" s="287"/>
      <c r="O44" s="307"/>
      <c r="P44" s="307"/>
    </row>
    <row r="45" spans="1:16" ht="15.75">
      <c r="A45" s="307"/>
      <c r="B45" s="288" t="s">
        <v>416</v>
      </c>
      <c r="C45" s="289">
        <f>+C22</f>
        <v>44088.340893650558</v>
      </c>
      <c r="D45" s="287"/>
      <c r="E45" s="287"/>
      <c r="F45" s="287"/>
      <c r="G45" s="287"/>
      <c r="H45" s="287"/>
      <c r="I45" s="287"/>
      <c r="J45" s="287"/>
      <c r="K45" s="287"/>
      <c r="L45" s="287"/>
      <c r="M45" s="287"/>
      <c r="N45" s="287"/>
      <c r="O45" s="307"/>
      <c r="P45" s="307"/>
    </row>
    <row r="46" spans="1:16" ht="15.75">
      <c r="A46" s="307"/>
      <c r="B46" s="288" t="s">
        <v>415</v>
      </c>
      <c r="C46" s="297">
        <f>+C42</f>
        <v>1965441.3723236287</v>
      </c>
      <c r="D46" s="287"/>
      <c r="E46" s="287"/>
      <c r="F46" s="287"/>
      <c r="G46" s="287"/>
      <c r="H46" s="287"/>
      <c r="I46" s="287"/>
      <c r="J46" s="287"/>
      <c r="K46" s="287"/>
      <c r="L46" s="287"/>
      <c r="M46" s="287"/>
      <c r="N46" s="287"/>
      <c r="O46" s="307"/>
      <c r="P46" s="307"/>
    </row>
    <row r="47" spans="1:16" ht="15.75">
      <c r="A47" s="307"/>
      <c r="B47" s="304" t="s">
        <v>417</v>
      </c>
      <c r="C47" s="331">
        <f>+C46/C45</f>
        <v>44.579617479021181</v>
      </c>
      <c r="D47" s="287"/>
      <c r="E47" s="287"/>
      <c r="F47" s="287"/>
      <c r="G47" s="287"/>
      <c r="H47" s="287"/>
      <c r="I47" s="287"/>
      <c r="J47" s="287"/>
      <c r="K47" s="287"/>
      <c r="L47" s="287"/>
      <c r="M47" s="287"/>
      <c r="N47" s="287"/>
      <c r="O47" s="307"/>
      <c r="P47" s="307"/>
    </row>
    <row r="48" spans="1:16">
      <c r="A48" s="307"/>
      <c r="B48" s="287"/>
      <c r="C48" s="287"/>
      <c r="D48" s="287"/>
      <c r="E48" s="287"/>
      <c r="F48" s="287"/>
      <c r="G48" s="287"/>
      <c r="H48" s="287"/>
      <c r="I48" s="287"/>
      <c r="J48" s="287"/>
      <c r="K48" s="287"/>
      <c r="L48" s="287"/>
      <c r="M48" s="287"/>
      <c r="N48" s="287"/>
      <c r="O48" s="307"/>
      <c r="P48" s="307"/>
    </row>
    <row r="49" spans="1:16">
      <c r="A49" s="307"/>
      <c r="B49" s="307"/>
      <c r="C49" s="307"/>
      <c r="D49" s="307"/>
      <c r="E49" s="307"/>
      <c r="F49" s="307"/>
      <c r="G49" s="307"/>
      <c r="H49" s="307"/>
      <c r="I49" s="307"/>
      <c r="J49" s="307"/>
      <c r="K49" s="307"/>
      <c r="L49" s="307"/>
      <c r="M49" s="307"/>
      <c r="N49" s="307"/>
      <c r="O49" s="307"/>
      <c r="P49" s="307"/>
    </row>
    <row r="50" spans="1:16">
      <c r="A50" s="307"/>
      <c r="B50" s="307"/>
      <c r="C50" s="307"/>
      <c r="D50" s="307"/>
      <c r="E50" s="307"/>
      <c r="F50" s="307"/>
      <c r="G50" s="307"/>
      <c r="H50" s="307"/>
      <c r="I50" s="307"/>
      <c r="J50" s="307"/>
      <c r="K50" s="307"/>
      <c r="L50" s="307"/>
      <c r="M50" s="307"/>
      <c r="N50" s="307"/>
      <c r="O50" s="307"/>
      <c r="P50" s="307"/>
    </row>
    <row r="51" spans="1:16">
      <c r="A51" s="307"/>
      <c r="B51" s="307"/>
      <c r="C51" s="307"/>
      <c r="D51" s="307"/>
      <c r="E51" s="307"/>
      <c r="F51" s="307"/>
      <c r="G51" s="307"/>
      <c r="H51" s="307"/>
      <c r="I51" s="307"/>
      <c r="J51" s="307"/>
      <c r="K51" s="307"/>
      <c r="L51" s="307"/>
      <c r="M51" s="307"/>
      <c r="N51" s="307"/>
      <c r="O51" s="307"/>
      <c r="P51" s="307"/>
    </row>
    <row r="52" spans="1:16">
      <c r="A52" s="307"/>
      <c r="B52" s="307"/>
      <c r="C52" s="307"/>
      <c r="D52" s="307"/>
      <c r="E52" s="307"/>
      <c r="F52" s="307"/>
      <c r="G52" s="307"/>
      <c r="H52" s="307"/>
      <c r="I52" s="307"/>
      <c r="J52" s="307"/>
      <c r="K52" s="307"/>
      <c r="L52" s="307"/>
      <c r="M52" s="307"/>
      <c r="N52" s="307"/>
      <c r="O52" s="307"/>
      <c r="P52" s="307"/>
    </row>
    <row r="53" spans="1:16">
      <c r="A53" s="307"/>
      <c r="B53" s="307"/>
      <c r="C53" s="307"/>
      <c r="D53" s="307"/>
      <c r="E53" s="307"/>
      <c r="F53" s="307"/>
      <c r="G53" s="307"/>
      <c r="H53" s="307"/>
      <c r="I53" s="307"/>
      <c r="J53" s="307"/>
      <c r="K53" s="307"/>
      <c r="L53" s="307"/>
      <c r="M53" s="307"/>
      <c r="N53" s="307"/>
      <c r="O53" s="307"/>
      <c r="P53" s="307"/>
    </row>
    <row r="54" spans="1:16">
      <c r="A54" s="307"/>
      <c r="B54" s="307"/>
      <c r="C54" s="307"/>
      <c r="D54" s="307"/>
      <c r="E54" s="307"/>
      <c r="F54" s="307"/>
      <c r="G54" s="307"/>
      <c r="H54" s="307"/>
      <c r="I54" s="307"/>
      <c r="J54" s="307"/>
      <c r="K54" s="307"/>
      <c r="L54" s="307"/>
      <c r="M54" s="307"/>
      <c r="N54" s="307"/>
      <c r="O54" s="307"/>
      <c r="P54" s="307"/>
    </row>
    <row r="55" spans="1:16">
      <c r="A55" s="307"/>
      <c r="B55" s="307"/>
      <c r="C55" s="307"/>
      <c r="D55" s="307"/>
      <c r="E55" s="307"/>
      <c r="F55" s="307"/>
      <c r="G55" s="307"/>
      <c r="H55" s="307"/>
      <c r="I55" s="307"/>
      <c r="J55" s="307"/>
      <c r="K55" s="307"/>
      <c r="L55" s="307"/>
      <c r="M55" s="307"/>
      <c r="N55" s="307"/>
      <c r="O55" s="307"/>
      <c r="P55" s="307"/>
    </row>
    <row r="56" spans="1:16">
      <c r="A56" s="307"/>
      <c r="B56" s="307"/>
      <c r="C56" s="307"/>
      <c r="D56" s="307"/>
      <c r="E56" s="307"/>
      <c r="F56" s="307"/>
      <c r="G56" s="307"/>
      <c r="H56" s="307"/>
      <c r="I56" s="307"/>
      <c r="J56" s="307"/>
      <c r="K56" s="307"/>
      <c r="L56" s="307"/>
      <c r="M56" s="307"/>
      <c r="N56" s="307"/>
      <c r="O56" s="307"/>
      <c r="P56" s="307"/>
    </row>
    <row r="57" spans="1:16">
      <c r="A57" s="307"/>
      <c r="B57" s="307"/>
      <c r="C57" s="307"/>
      <c r="D57" s="307"/>
      <c r="E57" s="307"/>
      <c r="F57" s="307"/>
      <c r="G57" s="307"/>
      <c r="H57" s="307"/>
      <c r="I57" s="307"/>
      <c r="J57" s="307"/>
      <c r="K57" s="307"/>
      <c r="L57" s="307"/>
      <c r="M57" s="307"/>
      <c r="N57" s="307"/>
      <c r="O57" s="307"/>
      <c r="P57" s="307"/>
    </row>
    <row r="58" spans="1:16">
      <c r="A58" s="307"/>
      <c r="B58" s="307"/>
      <c r="C58" s="307"/>
      <c r="D58" s="307"/>
      <c r="E58" s="307"/>
      <c r="F58" s="307"/>
      <c r="G58" s="307"/>
      <c r="H58" s="307"/>
      <c r="I58" s="307"/>
      <c r="J58" s="307"/>
      <c r="K58" s="307"/>
      <c r="L58" s="307"/>
      <c r="M58" s="307"/>
      <c r="N58" s="307"/>
      <c r="O58" s="307"/>
      <c r="P58" s="307"/>
    </row>
    <row r="59" spans="1:16">
      <c r="A59" s="307"/>
      <c r="B59" s="307"/>
      <c r="C59" s="307"/>
      <c r="D59" s="307"/>
      <c r="E59" s="307"/>
      <c r="F59" s="307"/>
      <c r="G59" s="307"/>
      <c r="H59" s="307"/>
      <c r="I59" s="307"/>
      <c r="J59" s="307"/>
      <c r="K59" s="307"/>
      <c r="L59" s="307"/>
      <c r="M59" s="307"/>
      <c r="N59" s="307"/>
      <c r="O59" s="307"/>
      <c r="P59" s="307"/>
    </row>
    <row r="60" spans="1:16">
      <c r="A60" s="307"/>
      <c r="B60" s="307"/>
      <c r="C60" s="307"/>
      <c r="D60" s="307"/>
      <c r="E60" s="307"/>
      <c r="F60" s="307"/>
      <c r="G60" s="307"/>
      <c r="H60" s="307"/>
      <c r="I60" s="307"/>
      <c r="J60" s="307"/>
      <c r="K60" s="307"/>
      <c r="L60" s="307"/>
      <c r="M60" s="307"/>
      <c r="N60" s="307"/>
      <c r="O60" s="307"/>
      <c r="P60" s="307"/>
    </row>
    <row r="61" spans="1:16">
      <c r="A61" s="307"/>
      <c r="B61" s="307"/>
      <c r="C61" s="307"/>
      <c r="D61" s="307"/>
      <c r="E61" s="307"/>
      <c r="F61" s="307"/>
      <c r="G61" s="307"/>
      <c r="H61" s="307"/>
      <c r="I61" s="307"/>
      <c r="J61" s="307"/>
      <c r="K61" s="307"/>
      <c r="L61" s="307"/>
      <c r="M61" s="307"/>
      <c r="N61" s="307"/>
      <c r="O61" s="307"/>
      <c r="P61" s="307"/>
    </row>
    <row r="62" spans="1:16">
      <c r="A62" s="307"/>
      <c r="B62" s="307"/>
      <c r="C62" s="307"/>
      <c r="D62" s="307"/>
      <c r="E62" s="307"/>
      <c r="F62" s="307"/>
      <c r="G62" s="307"/>
      <c r="H62" s="307"/>
      <c r="I62" s="307"/>
      <c r="J62" s="307"/>
      <c r="K62" s="307"/>
      <c r="L62" s="307"/>
      <c r="M62" s="307"/>
      <c r="N62" s="307"/>
      <c r="O62" s="307"/>
      <c r="P62" s="307"/>
    </row>
    <row r="63" spans="1:16">
      <c r="A63" s="307"/>
      <c r="B63" s="307"/>
      <c r="C63" s="307"/>
      <c r="D63" s="307"/>
      <c r="E63" s="307"/>
      <c r="F63" s="307"/>
      <c r="G63" s="307"/>
      <c r="H63" s="307"/>
      <c r="I63" s="307"/>
      <c r="J63" s="307"/>
      <c r="K63" s="307"/>
      <c r="L63" s="307"/>
      <c r="M63" s="307"/>
      <c r="N63" s="307"/>
      <c r="O63" s="307"/>
      <c r="P63" s="307"/>
    </row>
    <row r="64" spans="1:16">
      <c r="A64" s="307"/>
      <c r="B64" s="307"/>
      <c r="C64" s="307"/>
      <c r="D64" s="307"/>
      <c r="E64" s="307"/>
      <c r="F64" s="307"/>
      <c r="G64" s="307"/>
      <c r="H64" s="307"/>
      <c r="I64" s="307"/>
      <c r="J64" s="307"/>
      <c r="K64" s="307"/>
      <c r="L64" s="307"/>
      <c r="M64" s="307"/>
      <c r="N64" s="307"/>
      <c r="O64" s="307"/>
      <c r="P64" s="307"/>
    </row>
    <row r="65" spans="1:16">
      <c r="A65" s="307"/>
      <c r="B65" s="307"/>
      <c r="C65" s="307"/>
      <c r="D65" s="307"/>
      <c r="E65" s="307"/>
      <c r="F65" s="307"/>
      <c r="G65" s="307"/>
      <c r="H65" s="307"/>
      <c r="I65" s="307"/>
      <c r="J65" s="307"/>
      <c r="K65" s="307"/>
      <c r="L65" s="307"/>
      <c r="M65" s="307"/>
      <c r="N65" s="307"/>
      <c r="O65" s="307"/>
      <c r="P65" s="307"/>
    </row>
    <row r="66" spans="1:16">
      <c r="A66" s="307"/>
      <c r="B66" s="307"/>
      <c r="C66" s="307"/>
      <c r="D66" s="307"/>
      <c r="E66" s="307"/>
      <c r="F66" s="307"/>
      <c r="G66" s="307"/>
      <c r="H66" s="307"/>
      <c r="I66" s="307"/>
      <c r="J66" s="307"/>
      <c r="K66" s="307"/>
      <c r="L66" s="307"/>
      <c r="M66" s="307"/>
      <c r="N66" s="307"/>
      <c r="O66" s="307"/>
      <c r="P66" s="307"/>
    </row>
    <row r="67" spans="1:16">
      <c r="A67" s="307"/>
      <c r="B67" s="307"/>
      <c r="C67" s="307"/>
      <c r="D67" s="307"/>
      <c r="E67" s="307"/>
      <c r="F67" s="307"/>
      <c r="G67" s="307"/>
      <c r="H67" s="307"/>
      <c r="I67" s="307"/>
      <c r="J67" s="307"/>
      <c r="K67" s="307"/>
      <c r="L67" s="307"/>
      <c r="M67" s="307"/>
      <c r="N67" s="307"/>
      <c r="O67" s="307"/>
      <c r="P67" s="307"/>
    </row>
    <row r="68" spans="1:16">
      <c r="A68" s="307"/>
      <c r="B68" s="307"/>
      <c r="C68" s="307"/>
      <c r="D68" s="307"/>
      <c r="E68" s="307"/>
      <c r="F68" s="307"/>
      <c r="G68" s="307"/>
      <c r="H68" s="307"/>
      <c r="I68" s="307"/>
      <c r="J68" s="307"/>
      <c r="K68" s="307"/>
      <c r="L68" s="307"/>
      <c r="M68" s="307"/>
      <c r="N68" s="307"/>
      <c r="O68" s="307"/>
      <c r="P68" s="307"/>
    </row>
    <row r="69" spans="1:16">
      <c r="A69" s="307"/>
      <c r="B69" s="307"/>
      <c r="C69" s="307"/>
      <c r="D69" s="307"/>
      <c r="E69" s="307"/>
      <c r="F69" s="307"/>
      <c r="G69" s="307"/>
      <c r="H69" s="307"/>
      <c r="I69" s="307"/>
      <c r="J69" s="307"/>
      <c r="K69" s="307"/>
      <c r="L69" s="307"/>
      <c r="M69" s="307"/>
      <c r="N69" s="307"/>
      <c r="O69" s="307"/>
      <c r="P69" s="307"/>
    </row>
    <row r="70" spans="1:16">
      <c r="A70" s="307"/>
      <c r="B70" s="307"/>
      <c r="C70" s="307"/>
      <c r="D70" s="307"/>
      <c r="E70" s="307"/>
      <c r="F70" s="307"/>
      <c r="G70" s="307"/>
      <c r="H70" s="307"/>
      <c r="I70" s="307"/>
      <c r="J70" s="307"/>
      <c r="K70" s="307"/>
      <c r="L70" s="307"/>
      <c r="M70" s="307"/>
      <c r="N70" s="307"/>
      <c r="O70" s="307"/>
      <c r="P70" s="307"/>
    </row>
    <row r="71" spans="1:16">
      <c r="A71" s="307"/>
      <c r="B71" s="307"/>
      <c r="C71" s="307"/>
      <c r="D71" s="307"/>
      <c r="E71" s="307"/>
      <c r="F71" s="307"/>
      <c r="G71" s="307"/>
      <c r="H71" s="307"/>
      <c r="I71" s="307"/>
      <c r="J71" s="307"/>
      <c r="K71" s="307"/>
      <c r="L71" s="307"/>
      <c r="M71" s="307"/>
      <c r="N71" s="307"/>
      <c r="O71" s="307"/>
      <c r="P71" s="307"/>
    </row>
    <row r="72" spans="1:16">
      <c r="A72" s="307"/>
      <c r="B72" s="307"/>
      <c r="C72" s="307"/>
      <c r="D72" s="307"/>
      <c r="E72" s="307"/>
      <c r="F72" s="307"/>
      <c r="G72" s="307"/>
      <c r="H72" s="307"/>
      <c r="I72" s="307"/>
      <c r="J72" s="307"/>
      <c r="K72" s="307"/>
      <c r="L72" s="307"/>
      <c r="M72" s="307"/>
      <c r="N72" s="307"/>
      <c r="O72" s="307"/>
      <c r="P72" s="307"/>
    </row>
    <row r="73" spans="1:16">
      <c r="A73" s="307"/>
      <c r="B73" s="307"/>
      <c r="C73" s="307"/>
      <c r="D73" s="307"/>
      <c r="E73" s="307"/>
      <c r="F73" s="307"/>
      <c r="G73" s="307"/>
      <c r="H73" s="307"/>
      <c r="I73" s="307"/>
      <c r="J73" s="307"/>
      <c r="K73" s="307"/>
      <c r="L73" s="307"/>
      <c r="M73" s="307"/>
      <c r="N73" s="307"/>
      <c r="O73" s="307"/>
      <c r="P73" s="307"/>
    </row>
    <row r="74" spans="1:16">
      <c r="A74" s="307"/>
      <c r="B74" s="307"/>
      <c r="C74" s="307"/>
      <c r="D74" s="307"/>
      <c r="E74" s="307"/>
      <c r="F74" s="307"/>
      <c r="G74" s="307"/>
      <c r="H74" s="307"/>
      <c r="I74" s="307"/>
      <c r="J74" s="307"/>
      <c r="K74" s="307"/>
      <c r="L74" s="307"/>
      <c r="M74" s="307"/>
      <c r="N74" s="307"/>
      <c r="O74" s="307"/>
      <c r="P74" s="307"/>
    </row>
    <row r="75" spans="1:16">
      <c r="A75" s="307"/>
      <c r="B75" s="307"/>
      <c r="C75" s="307"/>
      <c r="D75" s="307"/>
      <c r="E75" s="307"/>
      <c r="F75" s="307"/>
      <c r="G75" s="307"/>
      <c r="H75" s="307"/>
      <c r="I75" s="307"/>
      <c r="J75" s="307"/>
      <c r="K75" s="307"/>
      <c r="L75" s="307"/>
      <c r="M75" s="307"/>
      <c r="N75" s="307"/>
      <c r="O75" s="307"/>
      <c r="P75" s="307"/>
    </row>
    <row r="76" spans="1:16">
      <c r="A76" s="307"/>
      <c r="B76" s="307"/>
      <c r="C76" s="307"/>
      <c r="D76" s="307"/>
      <c r="E76" s="307"/>
      <c r="F76" s="307"/>
      <c r="G76" s="307"/>
      <c r="H76" s="307"/>
      <c r="I76" s="307"/>
      <c r="J76" s="307"/>
      <c r="K76" s="307"/>
      <c r="L76" s="307"/>
      <c r="M76" s="307"/>
      <c r="N76" s="307"/>
      <c r="O76" s="307"/>
      <c r="P76" s="307"/>
    </row>
    <row r="77" spans="1:16">
      <c r="A77" s="307"/>
      <c r="B77" s="307"/>
      <c r="C77" s="307"/>
      <c r="D77" s="307"/>
      <c r="E77" s="307"/>
      <c r="F77" s="307"/>
      <c r="G77" s="307"/>
      <c r="H77" s="307"/>
      <c r="I77" s="307"/>
      <c r="J77" s="307"/>
      <c r="K77" s="307"/>
      <c r="L77" s="307"/>
      <c r="M77" s="307"/>
      <c r="N77" s="307"/>
      <c r="O77" s="307"/>
      <c r="P77" s="307"/>
    </row>
    <row r="78" spans="1:16">
      <c r="A78" s="307"/>
      <c r="B78" s="307"/>
      <c r="C78" s="307"/>
      <c r="D78" s="307"/>
      <c r="E78" s="307"/>
      <c r="F78" s="307"/>
      <c r="G78" s="307"/>
      <c r="H78" s="307"/>
      <c r="I78" s="307"/>
      <c r="J78" s="307"/>
      <c r="K78" s="307"/>
      <c r="L78" s="307"/>
      <c r="M78" s="307"/>
      <c r="N78" s="307"/>
      <c r="O78" s="307"/>
      <c r="P78" s="307"/>
    </row>
    <row r="79" spans="1:16">
      <c r="A79" s="307"/>
      <c r="B79" s="307"/>
      <c r="C79" s="307"/>
      <c r="D79" s="307"/>
      <c r="E79" s="307"/>
      <c r="F79" s="307"/>
      <c r="G79" s="307"/>
      <c r="H79" s="307"/>
      <c r="I79" s="307"/>
      <c r="J79" s="307"/>
      <c r="K79" s="307"/>
      <c r="L79" s="307"/>
      <c r="M79" s="307"/>
      <c r="N79" s="307"/>
      <c r="O79" s="307"/>
      <c r="P79" s="307"/>
    </row>
    <row r="80" spans="1:16">
      <c r="A80" s="307"/>
      <c r="B80" s="307"/>
      <c r="C80" s="307"/>
      <c r="D80" s="307"/>
      <c r="E80" s="307"/>
      <c r="F80" s="307"/>
      <c r="G80" s="307"/>
      <c r="H80" s="307"/>
      <c r="I80" s="307"/>
      <c r="J80" s="307"/>
      <c r="K80" s="307"/>
      <c r="L80" s="307"/>
      <c r="M80" s="307"/>
      <c r="N80" s="307"/>
      <c r="O80" s="307"/>
      <c r="P80" s="307"/>
    </row>
    <row r="81" spans="1:16">
      <c r="A81" s="307"/>
      <c r="B81" s="307"/>
      <c r="C81" s="307"/>
      <c r="D81" s="307"/>
      <c r="E81" s="307"/>
      <c r="F81" s="307"/>
      <c r="G81" s="307"/>
      <c r="H81" s="307"/>
      <c r="I81" s="307"/>
      <c r="J81" s="307"/>
      <c r="K81" s="307"/>
      <c r="L81" s="307"/>
      <c r="M81" s="307"/>
      <c r="N81" s="307"/>
      <c r="O81" s="307"/>
      <c r="P81" s="307"/>
    </row>
    <row r="82" spans="1:16">
      <c r="A82" s="307"/>
      <c r="B82" s="307"/>
      <c r="C82" s="307"/>
      <c r="D82" s="307"/>
      <c r="E82" s="307"/>
      <c r="F82" s="307"/>
      <c r="G82" s="307"/>
      <c r="H82" s="307"/>
      <c r="I82" s="307"/>
      <c r="J82" s="307"/>
      <c r="K82" s="307"/>
      <c r="L82" s="307"/>
      <c r="M82" s="307"/>
      <c r="N82" s="307"/>
      <c r="O82" s="307"/>
      <c r="P82" s="307"/>
    </row>
    <row r="83" spans="1:16">
      <c r="A83" s="307"/>
      <c r="B83" s="307"/>
      <c r="C83" s="307"/>
      <c r="D83" s="307"/>
      <c r="E83" s="307"/>
      <c r="F83" s="307"/>
      <c r="G83" s="307"/>
      <c r="H83" s="307"/>
      <c r="I83" s="307"/>
      <c r="J83" s="307"/>
      <c r="K83" s="307"/>
      <c r="L83" s="307"/>
      <c r="M83" s="307"/>
      <c r="N83" s="307"/>
      <c r="O83" s="307"/>
      <c r="P83" s="307"/>
    </row>
    <row r="84" spans="1:16">
      <c r="A84" s="307"/>
      <c r="B84" s="307"/>
      <c r="C84" s="307"/>
      <c r="D84" s="307"/>
      <c r="E84" s="307"/>
      <c r="F84" s="307"/>
      <c r="G84" s="307"/>
      <c r="H84" s="307"/>
      <c r="I84" s="307"/>
      <c r="J84" s="307"/>
      <c r="K84" s="307"/>
      <c r="L84" s="307"/>
      <c r="M84" s="307"/>
      <c r="N84" s="307"/>
      <c r="O84" s="307"/>
      <c r="P84" s="307"/>
    </row>
    <row r="85" spans="1:16">
      <c r="A85" s="307"/>
      <c r="B85" s="307"/>
      <c r="C85" s="307"/>
      <c r="D85" s="307"/>
      <c r="E85" s="307"/>
      <c r="F85" s="307"/>
      <c r="G85" s="307"/>
      <c r="H85" s="307"/>
      <c r="I85" s="307"/>
      <c r="J85" s="307"/>
      <c r="K85" s="307"/>
      <c r="L85" s="307"/>
      <c r="M85" s="307"/>
      <c r="N85" s="307"/>
      <c r="O85" s="307"/>
      <c r="P85" s="307"/>
    </row>
    <row r="86" spans="1:16">
      <c r="A86" s="307"/>
      <c r="B86" s="307"/>
      <c r="C86" s="307"/>
      <c r="D86" s="307"/>
      <c r="E86" s="307"/>
      <c r="F86" s="307"/>
      <c r="G86" s="307"/>
      <c r="H86" s="307"/>
      <c r="I86" s="307"/>
      <c r="J86" s="307"/>
      <c r="K86" s="307"/>
      <c r="L86" s="307"/>
      <c r="M86" s="307"/>
      <c r="N86" s="307"/>
      <c r="O86" s="307"/>
      <c r="P86" s="307"/>
    </row>
    <row r="87" spans="1:16">
      <c r="A87" s="307"/>
      <c r="B87" s="307"/>
      <c r="C87" s="307"/>
      <c r="D87" s="307"/>
      <c r="E87" s="307"/>
      <c r="F87" s="307"/>
      <c r="G87" s="307"/>
      <c r="H87" s="307"/>
      <c r="I87" s="307"/>
      <c r="J87" s="307"/>
      <c r="K87" s="307"/>
      <c r="L87" s="307"/>
      <c r="M87" s="307"/>
      <c r="N87" s="307"/>
      <c r="O87" s="307"/>
      <c r="P87" s="307"/>
    </row>
    <row r="88" spans="1:16">
      <c r="A88" s="307"/>
      <c r="B88" s="307"/>
      <c r="C88" s="307"/>
      <c r="D88" s="307"/>
      <c r="E88" s="307"/>
      <c r="F88" s="307"/>
      <c r="G88" s="307"/>
      <c r="H88" s="307"/>
      <c r="I88" s="307"/>
      <c r="J88" s="307"/>
      <c r="K88" s="307"/>
      <c r="L88" s="307"/>
      <c r="M88" s="307"/>
      <c r="N88" s="307"/>
      <c r="O88" s="307"/>
      <c r="P88" s="307"/>
    </row>
    <row r="89" spans="1:16">
      <c r="A89" s="307"/>
      <c r="B89" s="307"/>
      <c r="C89" s="307"/>
      <c r="D89" s="307"/>
      <c r="E89" s="307"/>
      <c r="F89" s="307"/>
      <c r="G89" s="307"/>
      <c r="H89" s="307"/>
      <c r="I89" s="307"/>
      <c r="J89" s="307"/>
      <c r="K89" s="307"/>
      <c r="L89" s="307"/>
      <c r="M89" s="307"/>
      <c r="N89" s="307"/>
      <c r="O89" s="307"/>
      <c r="P89" s="307"/>
    </row>
    <row r="90" spans="1:16">
      <c r="A90" s="307"/>
      <c r="B90" s="307"/>
      <c r="C90" s="307"/>
      <c r="D90" s="307"/>
      <c r="E90" s="307"/>
      <c r="F90" s="307"/>
      <c r="G90" s="307"/>
      <c r="H90" s="307"/>
      <c r="I90" s="307"/>
      <c r="J90" s="307"/>
      <c r="K90" s="307"/>
      <c r="L90" s="307"/>
      <c r="M90" s="307"/>
      <c r="N90" s="307"/>
      <c r="O90" s="307"/>
      <c r="P90" s="307"/>
    </row>
    <row r="91" spans="1:16">
      <c r="A91" s="307"/>
      <c r="B91" s="307"/>
      <c r="C91" s="307"/>
      <c r="D91" s="307"/>
      <c r="E91" s="307"/>
      <c r="F91" s="307"/>
      <c r="G91" s="307"/>
      <c r="H91" s="307"/>
      <c r="I91" s="307"/>
      <c r="J91" s="307"/>
      <c r="K91" s="307"/>
      <c r="L91" s="307"/>
      <c r="M91" s="307"/>
      <c r="N91" s="307"/>
      <c r="O91" s="307"/>
      <c r="P91" s="307"/>
    </row>
    <row r="92" spans="1:16">
      <c r="A92" s="307"/>
      <c r="B92" s="307"/>
      <c r="C92" s="307"/>
      <c r="D92" s="307"/>
      <c r="E92" s="307"/>
      <c r="F92" s="307"/>
      <c r="G92" s="307"/>
      <c r="H92" s="307"/>
      <c r="I92" s="307"/>
      <c r="J92" s="307"/>
      <c r="K92" s="307"/>
      <c r="L92" s="307"/>
      <c r="M92" s="307"/>
      <c r="N92" s="307"/>
      <c r="O92" s="307"/>
      <c r="P92" s="307"/>
    </row>
    <row r="93" spans="1:16">
      <c r="A93" s="307"/>
      <c r="B93" s="307"/>
      <c r="C93" s="307"/>
      <c r="D93" s="307"/>
      <c r="E93" s="307"/>
      <c r="F93" s="307"/>
      <c r="G93" s="307"/>
      <c r="H93" s="307"/>
      <c r="I93" s="307"/>
      <c r="J93" s="307"/>
      <c r="K93" s="307"/>
      <c r="L93" s="307"/>
      <c r="M93" s="307"/>
      <c r="N93" s="307"/>
      <c r="O93" s="307"/>
      <c r="P93" s="307"/>
    </row>
    <row r="94" spans="1:16">
      <c r="A94" s="307"/>
      <c r="B94" s="307"/>
      <c r="C94" s="307"/>
      <c r="D94" s="307"/>
      <c r="E94" s="307"/>
      <c r="F94" s="307"/>
      <c r="G94" s="307"/>
      <c r="H94" s="307"/>
      <c r="I94" s="307"/>
      <c r="J94" s="307"/>
      <c r="K94" s="307"/>
      <c r="L94" s="307"/>
      <c r="M94" s="307"/>
      <c r="N94" s="307"/>
      <c r="O94" s="307"/>
      <c r="P94" s="307"/>
    </row>
    <row r="95" spans="1:16">
      <c r="A95" s="307"/>
      <c r="B95" s="307"/>
      <c r="C95" s="307"/>
      <c r="D95" s="307"/>
      <c r="E95" s="307"/>
      <c r="F95" s="307"/>
      <c r="G95" s="307"/>
      <c r="H95" s="307"/>
      <c r="I95" s="307"/>
      <c r="J95" s="307"/>
      <c r="K95" s="307"/>
      <c r="L95" s="307"/>
      <c r="M95" s="307"/>
      <c r="N95" s="307"/>
      <c r="O95" s="307"/>
      <c r="P95" s="307"/>
    </row>
    <row r="96" spans="1:16">
      <c r="A96" s="307"/>
      <c r="B96" s="307"/>
      <c r="C96" s="307"/>
      <c r="D96" s="307"/>
      <c r="E96" s="307"/>
      <c r="F96" s="307"/>
      <c r="G96" s="307"/>
      <c r="H96" s="307"/>
      <c r="I96" s="307"/>
      <c r="J96" s="307"/>
      <c r="K96" s="307"/>
      <c r="L96" s="307"/>
      <c r="M96" s="307"/>
      <c r="N96" s="307"/>
      <c r="O96" s="307"/>
      <c r="P96" s="307"/>
    </row>
    <row r="97" spans="1:16">
      <c r="A97" s="307"/>
      <c r="B97" s="307"/>
      <c r="C97" s="307"/>
      <c r="D97" s="307"/>
      <c r="E97" s="307"/>
      <c r="F97" s="307"/>
      <c r="G97" s="307"/>
      <c r="H97" s="307"/>
      <c r="I97" s="307"/>
      <c r="J97" s="307"/>
      <c r="K97" s="307"/>
      <c r="L97" s="307"/>
      <c r="M97" s="307"/>
      <c r="N97" s="307"/>
      <c r="O97" s="307"/>
      <c r="P97" s="307"/>
    </row>
    <row r="98" spans="1:16">
      <c r="A98" s="307"/>
      <c r="B98" s="307"/>
      <c r="C98" s="307"/>
      <c r="D98" s="307"/>
      <c r="E98" s="307"/>
      <c r="F98" s="307"/>
      <c r="G98" s="307"/>
      <c r="H98" s="307"/>
      <c r="I98" s="307"/>
      <c r="J98" s="307"/>
      <c r="K98" s="307"/>
      <c r="L98" s="307"/>
      <c r="M98" s="307"/>
      <c r="N98" s="307"/>
      <c r="O98" s="307"/>
      <c r="P98" s="307"/>
    </row>
    <row r="99" spans="1:16">
      <c r="A99" s="307"/>
      <c r="B99" s="307"/>
      <c r="C99" s="307"/>
      <c r="D99" s="307"/>
      <c r="E99" s="307"/>
      <c r="F99" s="307"/>
      <c r="G99" s="307"/>
      <c r="H99" s="307"/>
      <c r="I99" s="307"/>
      <c r="J99" s="307"/>
      <c r="K99" s="307"/>
      <c r="L99" s="307"/>
      <c r="M99" s="307"/>
      <c r="N99" s="307"/>
      <c r="O99" s="307"/>
      <c r="P99" s="307"/>
    </row>
    <row r="100" spans="1:16">
      <c r="A100" s="307"/>
      <c r="B100" s="307"/>
      <c r="C100" s="307"/>
      <c r="D100" s="307"/>
      <c r="E100" s="307"/>
      <c r="F100" s="307"/>
      <c r="G100" s="307"/>
      <c r="H100" s="307"/>
      <c r="I100" s="307"/>
      <c r="J100" s="307"/>
      <c r="K100" s="307"/>
      <c r="L100" s="307"/>
      <c r="M100" s="307"/>
      <c r="N100" s="307"/>
      <c r="O100" s="307"/>
      <c r="P100" s="307"/>
    </row>
    <row r="101" spans="1:16">
      <c r="A101" s="307"/>
      <c r="B101" s="307"/>
      <c r="C101" s="307"/>
      <c r="D101" s="307"/>
      <c r="E101" s="307"/>
      <c r="F101" s="307"/>
      <c r="G101" s="307"/>
      <c r="H101" s="307"/>
      <c r="I101" s="307"/>
      <c r="J101" s="307"/>
      <c r="K101" s="307"/>
      <c r="L101" s="307"/>
      <c r="M101" s="307"/>
      <c r="N101" s="307"/>
      <c r="O101" s="307"/>
      <c r="P101" s="307"/>
    </row>
    <row r="102" spans="1:16">
      <c r="A102" s="307"/>
      <c r="B102" s="307"/>
      <c r="C102" s="307"/>
      <c r="D102" s="307"/>
      <c r="E102" s="307"/>
      <c r="F102" s="307"/>
      <c r="G102" s="307"/>
      <c r="H102" s="307"/>
      <c r="I102" s="307"/>
      <c r="J102" s="307"/>
      <c r="K102" s="307"/>
      <c r="L102" s="307"/>
      <c r="M102" s="307"/>
      <c r="N102" s="307"/>
      <c r="O102" s="307"/>
      <c r="P102" s="307"/>
    </row>
    <row r="103" spans="1:16">
      <c r="A103" s="307"/>
      <c r="B103" s="307"/>
      <c r="C103" s="307"/>
      <c r="D103" s="307"/>
      <c r="E103" s="307"/>
      <c r="F103" s="307"/>
      <c r="G103" s="307"/>
      <c r="H103" s="307"/>
      <c r="I103" s="307"/>
      <c r="J103" s="307"/>
      <c r="K103" s="307"/>
      <c r="L103" s="307"/>
      <c r="M103" s="307"/>
      <c r="N103" s="307"/>
      <c r="O103" s="307"/>
      <c r="P103" s="307"/>
    </row>
    <row r="104" spans="1:16">
      <c r="A104" s="307"/>
      <c r="B104" s="307"/>
      <c r="C104" s="307"/>
      <c r="D104" s="307"/>
      <c r="E104" s="307"/>
      <c r="F104" s="307"/>
      <c r="G104" s="307"/>
      <c r="H104" s="307"/>
      <c r="I104" s="307"/>
      <c r="J104" s="307"/>
      <c r="K104" s="307"/>
      <c r="L104" s="307"/>
      <c r="M104" s="307"/>
      <c r="N104" s="307"/>
      <c r="O104" s="307"/>
      <c r="P104" s="307"/>
    </row>
    <row r="105" spans="1:16">
      <c r="A105" s="307"/>
      <c r="B105" s="307"/>
      <c r="C105" s="307"/>
      <c r="D105" s="307"/>
      <c r="E105" s="307"/>
      <c r="F105" s="307"/>
      <c r="G105" s="307"/>
      <c r="H105" s="307"/>
      <c r="I105" s="307"/>
      <c r="J105" s="307"/>
      <c r="K105" s="307"/>
      <c r="L105" s="307"/>
      <c r="M105" s="307"/>
      <c r="N105" s="307"/>
      <c r="O105" s="307"/>
      <c r="P105" s="307"/>
    </row>
    <row r="106" spans="1:16">
      <c r="A106" s="307"/>
      <c r="B106" s="307"/>
      <c r="C106" s="307"/>
      <c r="D106" s="307"/>
      <c r="E106" s="307"/>
      <c r="F106" s="307"/>
      <c r="G106" s="307"/>
      <c r="H106" s="307"/>
      <c r="I106" s="307"/>
      <c r="J106" s="307"/>
      <c r="K106" s="307"/>
      <c r="L106" s="307"/>
      <c r="M106" s="307"/>
      <c r="N106" s="307"/>
      <c r="O106" s="307"/>
      <c r="P106" s="307"/>
    </row>
    <row r="107" spans="1:16">
      <c r="A107" s="307"/>
      <c r="B107" s="307"/>
      <c r="C107" s="307"/>
      <c r="D107" s="307"/>
      <c r="E107" s="307"/>
      <c r="F107" s="307"/>
      <c r="G107" s="307"/>
      <c r="H107" s="307"/>
      <c r="I107" s="307"/>
      <c r="J107" s="307"/>
      <c r="K107" s="307"/>
      <c r="L107" s="307"/>
      <c r="M107" s="307"/>
      <c r="N107" s="307"/>
      <c r="O107" s="307"/>
      <c r="P107" s="307"/>
    </row>
    <row r="108" spans="1:16">
      <c r="A108" s="307"/>
      <c r="B108" s="307"/>
      <c r="C108" s="307"/>
      <c r="D108" s="307"/>
      <c r="E108" s="307"/>
      <c r="F108" s="307"/>
      <c r="G108" s="307"/>
      <c r="H108" s="307"/>
      <c r="I108" s="307"/>
      <c r="J108" s="307"/>
      <c r="K108" s="307"/>
      <c r="L108" s="307"/>
      <c r="M108" s="307"/>
      <c r="N108" s="307"/>
      <c r="O108" s="307"/>
      <c r="P108" s="307"/>
    </row>
    <row r="109" spans="1:16">
      <c r="A109" s="307"/>
      <c r="B109" s="307"/>
      <c r="C109" s="307"/>
      <c r="D109" s="307"/>
      <c r="E109" s="307"/>
      <c r="F109" s="307"/>
      <c r="G109" s="307"/>
      <c r="H109" s="307"/>
      <c r="I109" s="307"/>
      <c r="J109" s="307"/>
      <c r="K109" s="307"/>
      <c r="L109" s="307"/>
      <c r="M109" s="307"/>
      <c r="N109" s="307"/>
      <c r="O109" s="307"/>
      <c r="P109" s="307"/>
    </row>
    <row r="110" spans="1:16">
      <c r="A110" s="307"/>
      <c r="B110" s="307"/>
      <c r="C110" s="307"/>
      <c r="D110" s="307"/>
      <c r="E110" s="307"/>
      <c r="F110" s="307"/>
      <c r="G110" s="307"/>
      <c r="H110" s="307"/>
      <c r="I110" s="307"/>
      <c r="J110" s="307"/>
      <c r="K110" s="307"/>
      <c r="L110" s="307"/>
      <c r="M110" s="307"/>
      <c r="N110" s="307"/>
      <c r="O110" s="307"/>
      <c r="P110" s="307"/>
    </row>
    <row r="111" spans="1:16">
      <c r="A111" s="307"/>
      <c r="B111" s="307"/>
      <c r="C111" s="307"/>
      <c r="D111" s="307"/>
      <c r="E111" s="307"/>
      <c r="F111" s="307"/>
      <c r="G111" s="307"/>
      <c r="H111" s="307"/>
      <c r="I111" s="307"/>
      <c r="J111" s="307"/>
      <c r="K111" s="307"/>
      <c r="L111" s="307"/>
      <c r="M111" s="307"/>
      <c r="N111" s="307"/>
      <c r="O111" s="307"/>
      <c r="P111" s="307"/>
    </row>
    <row r="112" spans="1:16">
      <c r="A112" s="307"/>
      <c r="B112" s="307"/>
      <c r="C112" s="307"/>
      <c r="D112" s="307"/>
      <c r="E112" s="307"/>
      <c r="F112" s="307"/>
      <c r="G112" s="307"/>
      <c r="H112" s="307"/>
      <c r="I112" s="307"/>
      <c r="J112" s="307"/>
      <c r="K112" s="307"/>
      <c r="L112" s="307"/>
      <c r="M112" s="307"/>
      <c r="N112" s="307"/>
      <c r="O112" s="307"/>
      <c r="P112" s="307"/>
    </row>
    <row r="113" spans="1:16">
      <c r="A113" s="307"/>
      <c r="B113" s="307"/>
      <c r="C113" s="307"/>
      <c r="D113" s="307"/>
      <c r="E113" s="307"/>
      <c r="F113" s="307"/>
      <c r="G113" s="307"/>
      <c r="H113" s="307"/>
      <c r="I113" s="307"/>
      <c r="J113" s="307"/>
      <c r="K113" s="307"/>
      <c r="L113" s="307"/>
      <c r="M113" s="307"/>
      <c r="N113" s="307"/>
      <c r="O113" s="307"/>
      <c r="P113" s="307"/>
    </row>
    <row r="114" spans="1:16">
      <c r="A114" s="307"/>
      <c r="B114" s="307"/>
      <c r="C114" s="307"/>
      <c r="D114" s="307"/>
      <c r="E114" s="307"/>
      <c r="F114" s="307"/>
      <c r="G114" s="307"/>
      <c r="H114" s="307"/>
      <c r="I114" s="307"/>
      <c r="J114" s="307"/>
      <c r="K114" s="307"/>
      <c r="L114" s="307"/>
      <c r="M114" s="307"/>
      <c r="N114" s="307"/>
      <c r="O114" s="307"/>
      <c r="P114" s="307"/>
    </row>
    <row r="115" spans="1:16">
      <c r="A115" s="307"/>
      <c r="B115" s="307"/>
      <c r="C115" s="307"/>
      <c r="D115" s="307"/>
      <c r="E115" s="307"/>
      <c r="F115" s="307"/>
      <c r="G115" s="307"/>
      <c r="H115" s="307"/>
      <c r="I115" s="307"/>
      <c r="J115" s="307"/>
      <c r="K115" s="307"/>
      <c r="L115" s="307"/>
      <c r="M115" s="307"/>
      <c r="N115" s="307"/>
      <c r="O115" s="307"/>
      <c r="P115" s="307"/>
    </row>
    <row r="116" spans="1:16">
      <c r="A116" s="307"/>
      <c r="B116" s="307"/>
      <c r="C116" s="307"/>
      <c r="D116" s="307"/>
      <c r="E116" s="307"/>
      <c r="F116" s="307"/>
      <c r="G116" s="307"/>
      <c r="H116" s="307"/>
      <c r="I116" s="307"/>
      <c r="J116" s="307"/>
      <c r="K116" s="307"/>
      <c r="L116" s="307"/>
      <c r="M116" s="307"/>
      <c r="N116" s="307"/>
      <c r="O116" s="307"/>
      <c r="P116" s="307"/>
    </row>
    <row r="117" spans="1:16">
      <c r="A117" s="307"/>
      <c r="B117" s="307"/>
      <c r="C117" s="307"/>
      <c r="D117" s="307"/>
      <c r="E117" s="307"/>
      <c r="F117" s="307"/>
      <c r="G117" s="307"/>
      <c r="H117" s="307"/>
      <c r="I117" s="307"/>
      <c r="J117" s="307"/>
      <c r="K117" s="307"/>
      <c r="L117" s="307"/>
      <c r="M117" s="307"/>
      <c r="N117" s="307"/>
      <c r="O117" s="307"/>
      <c r="P117" s="307"/>
    </row>
    <row r="118" spans="1:16">
      <c r="A118" s="307"/>
      <c r="B118" s="307"/>
      <c r="C118" s="307"/>
      <c r="D118" s="307"/>
      <c r="E118" s="307"/>
      <c r="F118" s="307"/>
      <c r="G118" s="307"/>
      <c r="H118" s="307"/>
      <c r="I118" s="307"/>
      <c r="J118" s="307"/>
      <c r="K118" s="307"/>
      <c r="L118" s="307"/>
      <c r="M118" s="307"/>
      <c r="N118" s="307"/>
      <c r="O118" s="307"/>
      <c r="P118" s="307"/>
    </row>
    <row r="119" spans="1:16">
      <c r="A119" s="307"/>
      <c r="B119" s="307"/>
      <c r="C119" s="307"/>
      <c r="D119" s="307"/>
      <c r="E119" s="307"/>
      <c r="F119" s="307"/>
      <c r="G119" s="307"/>
      <c r="H119" s="307"/>
      <c r="I119" s="307"/>
      <c r="J119" s="307"/>
      <c r="K119" s="307"/>
      <c r="L119" s="307"/>
      <c r="M119" s="307"/>
      <c r="N119" s="307"/>
      <c r="O119" s="307"/>
      <c r="P119" s="307"/>
    </row>
    <row r="120" spans="1:16">
      <c r="A120" s="307"/>
      <c r="B120" s="307"/>
      <c r="C120" s="307"/>
      <c r="D120" s="307"/>
      <c r="E120" s="307"/>
      <c r="F120" s="307"/>
      <c r="G120" s="307"/>
      <c r="H120" s="307"/>
      <c r="I120" s="307"/>
      <c r="J120" s="307"/>
      <c r="K120" s="307"/>
      <c r="L120" s="307"/>
      <c r="M120" s="307"/>
      <c r="N120" s="307"/>
      <c r="O120" s="307"/>
      <c r="P120" s="307"/>
    </row>
    <row r="121" spans="1:16">
      <c r="A121" s="307"/>
      <c r="B121" s="307"/>
      <c r="C121" s="307"/>
      <c r="D121" s="307"/>
      <c r="E121" s="307"/>
      <c r="F121" s="307"/>
      <c r="G121" s="307"/>
      <c r="H121" s="307"/>
      <c r="I121" s="307"/>
      <c r="J121" s="307"/>
      <c r="K121" s="307"/>
      <c r="L121" s="307"/>
      <c r="M121" s="307"/>
      <c r="N121" s="307"/>
      <c r="O121" s="307"/>
      <c r="P121" s="307"/>
    </row>
    <row r="122" spans="1:16">
      <c r="A122" s="307"/>
      <c r="B122" s="307"/>
      <c r="C122" s="307"/>
      <c r="D122" s="307"/>
      <c r="E122" s="307"/>
      <c r="F122" s="307"/>
      <c r="G122" s="307"/>
      <c r="H122" s="307"/>
      <c r="I122" s="307"/>
      <c r="J122" s="307"/>
      <c r="K122" s="307"/>
      <c r="L122" s="307"/>
      <c r="M122" s="307"/>
      <c r="N122" s="307"/>
      <c r="O122" s="307"/>
      <c r="P122" s="307"/>
    </row>
    <row r="123" spans="1:16">
      <c r="A123" s="307"/>
      <c r="B123" s="307"/>
      <c r="C123" s="307"/>
      <c r="D123" s="307"/>
      <c r="E123" s="307"/>
      <c r="F123" s="307"/>
      <c r="G123" s="307"/>
      <c r="H123" s="307"/>
      <c r="I123" s="307"/>
      <c r="J123" s="307"/>
      <c r="K123" s="307"/>
      <c r="L123" s="307"/>
      <c r="M123" s="307"/>
      <c r="N123" s="307"/>
      <c r="O123" s="307"/>
      <c r="P123" s="307"/>
    </row>
    <row r="124" spans="1:16">
      <c r="A124" s="307"/>
      <c r="B124" s="307"/>
      <c r="C124" s="307"/>
      <c r="D124" s="307"/>
      <c r="E124" s="307"/>
      <c r="F124" s="307"/>
      <c r="G124" s="307"/>
      <c r="H124" s="307"/>
      <c r="I124" s="307"/>
      <c r="J124" s="307"/>
      <c r="K124" s="307"/>
      <c r="L124" s="307"/>
      <c r="M124" s="307"/>
      <c r="N124" s="307"/>
      <c r="O124" s="307"/>
      <c r="P124" s="307"/>
    </row>
    <row r="125" spans="1:16">
      <c r="A125" s="307"/>
      <c r="B125" s="307"/>
      <c r="C125" s="307"/>
      <c r="D125" s="307"/>
      <c r="E125" s="307"/>
      <c r="F125" s="307"/>
      <c r="G125" s="307"/>
      <c r="H125" s="307"/>
      <c r="I125" s="307"/>
      <c r="J125" s="307"/>
      <c r="K125" s="307"/>
      <c r="L125" s="307"/>
      <c r="M125" s="307"/>
      <c r="N125" s="307"/>
      <c r="O125" s="307"/>
      <c r="P125" s="307"/>
    </row>
    <row r="126" spans="1:16">
      <c r="A126" s="307"/>
      <c r="B126" s="307"/>
      <c r="C126" s="307"/>
      <c r="D126" s="307"/>
      <c r="E126" s="307"/>
      <c r="F126" s="307"/>
      <c r="G126" s="307"/>
      <c r="H126" s="307"/>
      <c r="I126" s="307"/>
      <c r="J126" s="307"/>
      <c r="K126" s="307"/>
      <c r="L126" s="307"/>
      <c r="M126" s="307"/>
      <c r="N126" s="307"/>
      <c r="O126" s="307"/>
      <c r="P126" s="307"/>
    </row>
    <row r="127" spans="1:16">
      <c r="A127" s="307"/>
      <c r="B127" s="307"/>
      <c r="C127" s="307"/>
      <c r="D127" s="307"/>
      <c r="E127" s="307"/>
      <c r="F127" s="307"/>
      <c r="G127" s="307"/>
      <c r="H127" s="307"/>
      <c r="I127" s="307"/>
      <c r="J127" s="307"/>
      <c r="K127" s="307"/>
      <c r="L127" s="307"/>
      <c r="M127" s="307"/>
      <c r="N127" s="307"/>
      <c r="O127" s="307"/>
      <c r="P127" s="307"/>
    </row>
    <row r="128" spans="1:16">
      <c r="A128" s="307"/>
      <c r="B128" s="307"/>
      <c r="C128" s="307"/>
      <c r="D128" s="307"/>
      <c r="E128" s="307"/>
      <c r="F128" s="307"/>
      <c r="G128" s="307"/>
      <c r="H128" s="307"/>
      <c r="I128" s="307"/>
      <c r="J128" s="307"/>
      <c r="K128" s="307"/>
      <c r="L128" s="307"/>
      <c r="M128" s="307"/>
      <c r="N128" s="307"/>
      <c r="O128" s="307"/>
      <c r="P128" s="307"/>
    </row>
    <row r="129" spans="1:16">
      <c r="A129" s="307"/>
      <c r="B129" s="307"/>
      <c r="C129" s="307"/>
      <c r="D129" s="307"/>
      <c r="E129" s="307"/>
      <c r="F129" s="307"/>
      <c r="G129" s="307"/>
      <c r="H129" s="307"/>
      <c r="I129" s="307"/>
      <c r="J129" s="307"/>
      <c r="K129" s="307"/>
      <c r="L129" s="307"/>
      <c r="M129" s="307"/>
      <c r="N129" s="307"/>
      <c r="O129" s="307"/>
      <c r="P129" s="307"/>
    </row>
    <row r="130" spans="1:16">
      <c r="A130" s="307"/>
      <c r="B130" s="307"/>
      <c r="C130" s="307"/>
      <c r="D130" s="307"/>
      <c r="E130" s="307"/>
      <c r="F130" s="307"/>
      <c r="G130" s="307"/>
      <c r="H130" s="307"/>
      <c r="I130" s="307"/>
      <c r="J130" s="307"/>
      <c r="K130" s="307"/>
      <c r="L130" s="307"/>
      <c r="M130" s="307"/>
      <c r="N130" s="307"/>
      <c r="O130" s="307"/>
      <c r="P130" s="307"/>
    </row>
    <row r="131" spans="1:16">
      <c r="A131" s="307"/>
      <c r="B131" s="307"/>
      <c r="C131" s="307"/>
      <c r="D131" s="307"/>
      <c r="E131" s="307"/>
      <c r="F131" s="307"/>
      <c r="G131" s="307"/>
      <c r="H131" s="307"/>
      <c r="I131" s="307"/>
      <c r="J131" s="307"/>
      <c r="K131" s="307"/>
      <c r="L131" s="307"/>
      <c r="M131" s="307"/>
      <c r="N131" s="307"/>
      <c r="O131" s="307"/>
      <c r="P131" s="307"/>
    </row>
    <row r="132" spans="1:16">
      <c r="A132" s="307"/>
      <c r="B132" s="307"/>
      <c r="C132" s="307"/>
      <c r="D132" s="307"/>
      <c r="E132" s="307"/>
      <c r="F132" s="307"/>
      <c r="G132" s="307"/>
      <c r="H132" s="307"/>
      <c r="I132" s="307"/>
      <c r="J132" s="307"/>
      <c r="K132" s="307"/>
      <c r="L132" s="307"/>
      <c r="M132" s="307"/>
      <c r="N132" s="307"/>
      <c r="O132" s="307"/>
      <c r="P132" s="307"/>
    </row>
    <row r="133" spans="1:16">
      <c r="A133" s="307"/>
      <c r="B133" s="307"/>
      <c r="C133" s="307"/>
      <c r="D133" s="307"/>
      <c r="E133" s="307"/>
      <c r="F133" s="307"/>
      <c r="G133" s="307"/>
      <c r="H133" s="307"/>
      <c r="I133" s="307"/>
      <c r="J133" s="307"/>
      <c r="K133" s="307"/>
      <c r="L133" s="307"/>
      <c r="M133" s="307"/>
      <c r="N133" s="307"/>
      <c r="O133" s="307"/>
      <c r="P133" s="307"/>
    </row>
    <row r="134" spans="1:16">
      <c r="A134" s="307"/>
      <c r="B134" s="307"/>
      <c r="C134" s="307"/>
      <c r="D134" s="307"/>
      <c r="E134" s="307"/>
      <c r="F134" s="307"/>
      <c r="G134" s="307"/>
      <c r="H134" s="307"/>
      <c r="I134" s="307"/>
      <c r="J134" s="307"/>
      <c r="K134" s="307"/>
      <c r="L134" s="307"/>
      <c r="M134" s="307"/>
      <c r="N134" s="307"/>
      <c r="O134" s="307"/>
      <c r="P134" s="307"/>
    </row>
    <row r="135" spans="1:16">
      <c r="A135" s="307"/>
      <c r="B135" s="307"/>
      <c r="C135" s="307"/>
      <c r="D135" s="307"/>
      <c r="E135" s="307"/>
      <c r="F135" s="307"/>
      <c r="G135" s="307"/>
      <c r="H135" s="307"/>
      <c r="I135" s="307"/>
      <c r="J135" s="307"/>
      <c r="K135" s="307"/>
      <c r="L135" s="307"/>
      <c r="M135" s="307"/>
      <c r="N135" s="307"/>
      <c r="O135" s="307"/>
      <c r="P135" s="307"/>
    </row>
    <row r="136" spans="1:16">
      <c r="A136" s="307"/>
      <c r="B136" s="307"/>
      <c r="C136" s="307"/>
      <c r="D136" s="307"/>
      <c r="E136" s="307"/>
      <c r="F136" s="307"/>
      <c r="G136" s="307"/>
      <c r="H136" s="307"/>
      <c r="I136" s="307"/>
      <c r="J136" s="307"/>
      <c r="K136" s="307"/>
      <c r="L136" s="307"/>
      <c r="M136" s="307"/>
      <c r="N136" s="307"/>
      <c r="O136" s="307"/>
      <c r="P136" s="307"/>
    </row>
    <row r="137" spans="1:16">
      <c r="A137" s="307"/>
      <c r="B137" s="307"/>
      <c r="C137" s="307"/>
      <c r="D137" s="307"/>
      <c r="E137" s="307"/>
      <c r="F137" s="307"/>
      <c r="G137" s="307"/>
      <c r="H137" s="307"/>
      <c r="I137" s="307"/>
      <c r="J137" s="307"/>
      <c r="K137" s="307"/>
      <c r="L137" s="307"/>
      <c r="M137" s="307"/>
      <c r="N137" s="307"/>
      <c r="O137" s="307"/>
      <c r="P137" s="307"/>
    </row>
  </sheetData>
  <mergeCells count="8">
    <mergeCell ref="B2:N2"/>
    <mergeCell ref="B28:N28"/>
    <mergeCell ref="B29:B30"/>
    <mergeCell ref="C29:C30"/>
    <mergeCell ref="D29:N29"/>
    <mergeCell ref="B3:B4"/>
    <mergeCell ref="C3:C4"/>
    <mergeCell ref="D3:N3"/>
  </mergeCells>
  <phoneticPr fontId="27"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FORMATO SNIP 04</vt:lpstr>
      <vt:lpstr>Arboles</vt:lpstr>
      <vt:lpstr>Pob. y Demanda</vt:lpstr>
      <vt:lpstr>Brecha</vt:lpstr>
      <vt:lpstr>Presupuesto Pre-Operativo 1</vt:lpstr>
      <vt:lpstr>Oper y Mant sin PY</vt:lpstr>
      <vt:lpstr>Oper y Mant con PY</vt:lpstr>
      <vt:lpstr>Costos Incrementales</vt:lpstr>
      <vt:lpstr>CE</vt:lpstr>
      <vt:lpstr>Sensibilidad Alt 1</vt:lpstr>
      <vt:lpstr>Sensibilidad Alt 2</vt:lpstr>
      <vt:lpstr>Horizonte de Evaluación</vt:lpstr>
      <vt:lpstr>Anexos</vt:lpstr>
      <vt:lpstr>'FORMATO SNIP 04'!Área_de_impresión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achavez</cp:lastModifiedBy>
  <cp:lastPrinted>2013-04-12T19:52:40Z</cp:lastPrinted>
  <dcterms:created xsi:type="dcterms:W3CDTF">2012-02-02T02:55:21Z</dcterms:created>
  <dcterms:modified xsi:type="dcterms:W3CDTF">2013-04-16T20:06:27Z</dcterms:modified>
</cp:coreProperties>
</file>